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2026-05-28/"/>
    </mc:Choice>
  </mc:AlternateContent>
  <xr:revisionPtr revIDLastSave="0" documentId="8_{79FD2675-10E0-4A3F-AE54-6C0A39A267C3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Lapas1" sheetId="2" r:id="rId1"/>
    <sheet name="Lapas2" sheetId="4" r:id="rId2"/>
  </sheets>
  <definedNames>
    <definedName name="_xlnm.Print_Titles" localSheetId="0">Lapas1!$9:$11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J14" i="2" s="1"/>
  <c r="C47" i="2"/>
  <c r="C69" i="2"/>
  <c r="C65" i="2"/>
  <c r="F80" i="2"/>
  <c r="D80" i="2"/>
  <c r="H67" i="2"/>
  <c r="F35" i="2"/>
  <c r="D35" i="2"/>
  <c r="G34" i="2"/>
  <c r="F31" i="2"/>
  <c r="F26" i="2"/>
  <c r="F18" i="2"/>
  <c r="F17" i="2"/>
  <c r="F16" i="2"/>
  <c r="F19" i="2"/>
  <c r="G43" i="2"/>
  <c r="G16" i="2"/>
  <c r="D53" i="2"/>
  <c r="D52" i="2" s="1"/>
  <c r="C34" i="2"/>
  <c r="C80" i="2"/>
  <c r="C59" i="2"/>
  <c r="F65" i="2"/>
  <c r="H25" i="2"/>
  <c r="H31" i="2"/>
  <c r="H38" i="2"/>
  <c r="H26" i="2"/>
  <c r="C35" i="2"/>
  <c r="C51" i="2"/>
  <c r="F28" i="2"/>
  <c r="F21" i="2"/>
  <c r="F20" i="2"/>
  <c r="F15" i="2"/>
  <c r="C52" i="2"/>
  <c r="E52" i="2"/>
  <c r="F52" i="2"/>
  <c r="G52" i="2"/>
  <c r="H52" i="2"/>
  <c r="I52" i="2"/>
  <c r="J55" i="2"/>
  <c r="J65" i="2" l="1"/>
  <c r="E30" i="2"/>
  <c r="J43" i="2" l="1"/>
  <c r="J48" i="2" l="1"/>
  <c r="C39" i="2" l="1"/>
  <c r="J60" i="2" l="1"/>
  <c r="J25" i="2" l="1"/>
  <c r="J45" i="2" l="1"/>
  <c r="J20" i="2"/>
  <c r="D78" i="2"/>
  <c r="J37" i="2"/>
  <c r="J17" i="2"/>
  <c r="J16" i="2"/>
  <c r="J15" i="2"/>
  <c r="I95" i="2"/>
  <c r="H95" i="2"/>
  <c r="G95" i="2"/>
  <c r="F95" i="2"/>
  <c r="E95" i="2"/>
  <c r="D95" i="2"/>
  <c r="C95" i="2"/>
  <c r="J87" i="2"/>
  <c r="I83" i="2"/>
  <c r="H83" i="2"/>
  <c r="G83" i="2"/>
  <c r="F83" i="2"/>
  <c r="E83" i="2"/>
  <c r="D83" i="2"/>
  <c r="J84" i="2"/>
  <c r="J82" i="2"/>
  <c r="J81" i="2"/>
  <c r="I78" i="2"/>
  <c r="H78" i="2"/>
  <c r="F78" i="2"/>
  <c r="E78" i="2"/>
  <c r="J79" i="2"/>
  <c r="J59" i="2"/>
  <c r="I57" i="2"/>
  <c r="I56" i="2" s="1"/>
  <c r="H57" i="2"/>
  <c r="H56" i="2" s="1"/>
  <c r="G57" i="2"/>
  <c r="G56" i="2" s="1"/>
  <c r="E57" i="2"/>
  <c r="E56" i="2" s="1"/>
  <c r="D57" i="2"/>
  <c r="D56" i="2" s="1"/>
  <c r="J53" i="2"/>
  <c r="I39" i="2"/>
  <c r="H39" i="2"/>
  <c r="G39" i="2"/>
  <c r="F39" i="2"/>
  <c r="E39" i="2"/>
  <c r="D39" i="2"/>
  <c r="J44" i="2"/>
  <c r="J42" i="2"/>
  <c r="J41" i="2"/>
  <c r="J40" i="2"/>
  <c r="I36" i="2"/>
  <c r="G36" i="2"/>
  <c r="F36" i="2"/>
  <c r="E36" i="2"/>
  <c r="D36" i="2"/>
  <c r="I32" i="2"/>
  <c r="H32" i="2"/>
  <c r="G32" i="2"/>
  <c r="F32" i="2"/>
  <c r="E32" i="2"/>
  <c r="D32" i="2"/>
  <c r="C32" i="2"/>
  <c r="J29" i="2"/>
  <c r="J27" i="2"/>
  <c r="I24" i="2"/>
  <c r="I13" i="2" s="1"/>
  <c r="E24" i="2"/>
  <c r="E13" i="2" s="1"/>
  <c r="D24" i="2"/>
  <c r="D13" i="2" s="1"/>
  <c r="J23" i="2"/>
  <c r="J22" i="2"/>
  <c r="J21" i="2"/>
  <c r="J39" i="2" l="1"/>
  <c r="D49" i="2"/>
  <c r="E72" i="2"/>
  <c r="E71" i="2" s="1"/>
  <c r="E77" i="2"/>
  <c r="E76" i="2" s="1"/>
  <c r="E93" i="2" s="1"/>
  <c r="I77" i="2"/>
  <c r="I76" i="2" s="1"/>
  <c r="I93" i="2" s="1"/>
  <c r="G78" i="2"/>
  <c r="G77" i="2" s="1"/>
  <c r="G76" i="2" s="1"/>
  <c r="G93" i="2" s="1"/>
  <c r="C57" i="2"/>
  <c r="C56" i="2" s="1"/>
  <c r="H49" i="2"/>
  <c r="H36" i="2"/>
  <c r="E49" i="2"/>
  <c r="E12" i="2" s="1"/>
  <c r="I49" i="2"/>
  <c r="J51" i="2"/>
  <c r="G49" i="2"/>
  <c r="D63" i="2"/>
  <c r="D62" i="2" s="1"/>
  <c r="J68" i="2"/>
  <c r="I30" i="2"/>
  <c r="I72" i="2"/>
  <c r="I71" i="2" s="1"/>
  <c r="H72" i="2"/>
  <c r="H71" i="2" s="1"/>
  <c r="J18" i="2"/>
  <c r="J28" i="2"/>
  <c r="H63" i="2"/>
  <c r="H62" i="2" s="1"/>
  <c r="J70" i="2"/>
  <c r="J73" i="2"/>
  <c r="F72" i="2"/>
  <c r="F71" i="2" s="1"/>
  <c r="J54" i="2"/>
  <c r="D72" i="2"/>
  <c r="D71" i="2" s="1"/>
  <c r="H77" i="2"/>
  <c r="H76" i="2" s="1"/>
  <c r="H93" i="2" s="1"/>
  <c r="F77" i="2"/>
  <c r="F76" i="2" s="1"/>
  <c r="F93" i="2" s="1"/>
  <c r="J33" i="2"/>
  <c r="J50" i="2"/>
  <c r="J74" i="2"/>
  <c r="G72" i="2"/>
  <c r="G71" i="2" s="1"/>
  <c r="J85" i="2"/>
  <c r="I63" i="2"/>
  <c r="I62" i="2" s="1"/>
  <c r="J19" i="2"/>
  <c r="F24" i="2"/>
  <c r="F13" i="2" s="1"/>
  <c r="H30" i="2"/>
  <c r="F30" i="2"/>
  <c r="D30" i="2"/>
  <c r="D12" i="2" s="1"/>
  <c r="J58" i="2"/>
  <c r="J64" i="2"/>
  <c r="F63" i="2"/>
  <c r="F62" i="2" s="1"/>
  <c r="J67" i="2"/>
  <c r="J69" i="2"/>
  <c r="J75" i="2"/>
  <c r="J95" i="2"/>
  <c r="E63" i="2"/>
  <c r="E62" i="2" s="1"/>
  <c r="C30" i="2"/>
  <c r="J46" i="2"/>
  <c r="G24" i="2"/>
  <c r="G13" i="2" s="1"/>
  <c r="J32" i="2"/>
  <c r="F49" i="2"/>
  <c r="F57" i="2"/>
  <c r="G63" i="2"/>
  <c r="G62" i="2" s="1"/>
  <c r="D77" i="2"/>
  <c r="D76" i="2" s="1"/>
  <c r="D93" i="2" s="1"/>
  <c r="H24" i="2"/>
  <c r="H13" i="2" s="1"/>
  <c r="H12" i="2" s="1"/>
  <c r="C36" i="2"/>
  <c r="J26" i="2"/>
  <c r="J47" i="2"/>
  <c r="J34" i="2"/>
  <c r="C24" i="2"/>
  <c r="C13" i="2" s="1"/>
  <c r="G30" i="2"/>
  <c r="J52" i="2"/>
  <c r="C72" i="2"/>
  <c r="I12" i="2" l="1"/>
  <c r="G12" i="2"/>
  <c r="J13" i="2"/>
  <c r="D91" i="2"/>
  <c r="C63" i="2"/>
  <c r="C62" i="2" s="1"/>
  <c r="E61" i="2"/>
  <c r="E92" i="2" s="1"/>
  <c r="H61" i="2"/>
  <c r="H92" i="2" s="1"/>
  <c r="G61" i="2"/>
  <c r="G92" i="2" s="1"/>
  <c r="D61" i="2"/>
  <c r="D92" i="2" s="1"/>
  <c r="C49" i="2"/>
  <c r="C12" i="2" s="1"/>
  <c r="J80" i="2"/>
  <c r="J35" i="2"/>
  <c r="I61" i="2"/>
  <c r="I92" i="2" s="1"/>
  <c r="J38" i="2"/>
  <c r="I91" i="2"/>
  <c r="J36" i="2"/>
  <c r="C83" i="2"/>
  <c r="J83" i="2" s="1"/>
  <c r="F61" i="2"/>
  <c r="F92" i="2" s="1"/>
  <c r="J31" i="2"/>
  <c r="C78" i="2"/>
  <c r="J57" i="2"/>
  <c r="F56" i="2"/>
  <c r="F12" i="2" s="1"/>
  <c r="J30" i="2"/>
  <c r="C71" i="2"/>
  <c r="J71" i="2" s="1"/>
  <c r="J72" i="2"/>
  <c r="J24" i="2"/>
  <c r="J66" i="2"/>
  <c r="J63" i="2" s="1"/>
  <c r="J12" i="2" l="1"/>
  <c r="J49" i="2"/>
  <c r="C77" i="2"/>
  <c r="J77" i="2" s="1"/>
  <c r="J56" i="2"/>
  <c r="H86" i="2"/>
  <c r="H88" i="2" s="1"/>
  <c r="E86" i="2"/>
  <c r="E88" i="2" s="1"/>
  <c r="D86" i="2"/>
  <c r="D88" i="2" s="1"/>
  <c r="G86" i="2"/>
  <c r="G88" i="2" s="1"/>
  <c r="D94" i="2"/>
  <c r="D96" i="2" s="1"/>
  <c r="E91" i="2"/>
  <c r="E94" i="2" s="1"/>
  <c r="E96" i="2" s="1"/>
  <c r="I94" i="2"/>
  <c r="I96" i="2" s="1"/>
  <c r="J78" i="2"/>
  <c r="I86" i="2"/>
  <c r="I88" i="2" s="1"/>
  <c r="G91" i="2"/>
  <c r="G94" i="2" s="1"/>
  <c r="G96" i="2" s="1"/>
  <c r="H91" i="2"/>
  <c r="H94" i="2" s="1"/>
  <c r="H96" i="2" s="1"/>
  <c r="C61" i="2"/>
  <c r="J62" i="2"/>
  <c r="C76" i="2" l="1"/>
  <c r="C93" i="2" s="1"/>
  <c r="J93" i="2" s="1"/>
  <c r="F91" i="2"/>
  <c r="F94" i="2" s="1"/>
  <c r="F96" i="2" s="1"/>
  <c r="F86" i="2"/>
  <c r="F88" i="2" s="1"/>
  <c r="C91" i="2"/>
  <c r="C92" i="2"/>
  <c r="J92" i="2" s="1"/>
  <c r="J61" i="2"/>
  <c r="J76" i="2" l="1"/>
  <c r="C86" i="2"/>
  <c r="J86" i="2" s="1"/>
  <c r="C94" i="2"/>
  <c r="J91" i="2"/>
  <c r="C88" i="2" l="1"/>
  <c r="C96" i="2"/>
  <c r="J94" i="2"/>
  <c r="J96" i="2" l="1"/>
  <c r="J88" i="2"/>
</calcChain>
</file>

<file path=xl/sharedStrings.xml><?xml version="1.0" encoding="utf-8"?>
<sst xmlns="http://schemas.openxmlformats.org/spreadsheetml/2006/main" count="123" uniqueCount="114">
  <si>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</si>
  <si>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</si>
  <si>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</si>
  <si>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</si>
  <si>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</si>
  <si>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</si>
  <si>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</si>
  <si>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</si>
  <si>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</si>
  <si>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</si>
  <si>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</si>
  <si>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</si>
  <si>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</si>
  <si>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</si>
  <si>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</si>
  <si>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</si>
  <si>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</si>
  <si>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</si>
  <si>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</si>
  <si>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</si>
  <si>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</si>
  <si>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</si>
  <si>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</si>
  <si>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</si>
  <si>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</si>
  <si>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</si>
  <si>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</si>
  <si>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</si>
  <si>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02-01-04 Švaros, tvarkos ir saugumo viešojo naudojimo teritorijose užtikrinimas</t>
  </si>
  <si>
    <t>02-01-05 Vandens tiekimo ir nuotekų tvarkymo bei paviršinių vandens surinkimo sistemų atnaujinimas ir plėtra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</si>
  <si>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</si>
  <si>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</si>
  <si>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</si>
  <si>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</si>
  <si>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</si>
  <si>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</si>
  <si>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</si>
  <si>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</si>
  <si>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</si>
  <si>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</si>
  <si>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</si>
  <si>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</si>
  <si>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</si>
  <si>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</si>
  <si>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</si>
  <si>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</si>
  <si>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</si>
  <si>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</si>
  <si>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</si>
  <si>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</si>
  <si>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</si>
  <si>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</si>
  <si>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</si>
  <si>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</si>
  <si>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</si>
  <si>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</si>
  <si>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</si>
  <si>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</si>
  <si>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</si>
  <si>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</si>
  <si>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</si>
  <si>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</si>
  <si>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</si>
  <si>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</si>
  <si>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</si>
  <si>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</si>
  <si>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</si>
  <si>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</si>
  <si>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</si>
  <si>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</si>
  <si>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</si>
  <si>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</si>
  <si>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</si>
  <si>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</si>
  <si>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</si>
  <si>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</si>
  <si>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</si>
  <si>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</si>
  <si>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</si>
  <si>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</si>
  <si>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</si>
  <si>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</si>
  <si>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</si>
  <si>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</si>
  <si>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</si>
  <si>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</si>
  <si>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</si>
  <si>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</si>
  <si>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</si>
  <si>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JURBARKO RAJONO SAVIVALDYBĖS 2026 METŲ BIUDŽETO ASIGNAVIMŲ PLANAS</t>
  </si>
  <si>
    <r>
      <rPr>
        <b/>
        <sz val="11"/>
        <rFont val="Times New Roman"/>
        <family val="1"/>
        <charset val="186"/>
      </rPr>
      <t>Vinco Grybo memorialinis muziejus</t>
    </r>
    <r>
      <rPr>
        <sz val="11"/>
        <rFont val="Times New Roman"/>
        <family val="1"/>
        <charset val="186"/>
      </rPr>
      <t xml:space="preserve">
01-04-09 Meno palikimo išsaugojimo ir kūrybos iniciatyvų įgyvendinimas Vinco Grybo memorialiniame muziejuje</t>
    </r>
  </si>
  <si>
    <t>PATVIRTINTA</t>
  </si>
  <si>
    <t>3 priedas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</si>
  <si>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01-06-03 Pasirengimo mobilizacijai, demobilizacijai ir priimančiosios šalies paramai teikti užtikrinimas</t>
    </r>
  </si>
  <si>
    <t>41.1</t>
  </si>
  <si>
    <t>41.2</t>
  </si>
  <si>
    <t>41.3</t>
  </si>
  <si>
    <t>44.1</t>
  </si>
  <si>
    <t>44.2</t>
  </si>
  <si>
    <t>44.3</t>
  </si>
  <si>
    <t>44.4</t>
  </si>
  <si>
    <t>44.5</t>
  </si>
  <si>
    <t>44.6</t>
  </si>
  <si>
    <t>44.7</t>
  </si>
  <si>
    <t>46.1</t>
  </si>
  <si>
    <t>46.2</t>
  </si>
  <si>
    <t>46.3</t>
  </si>
  <si>
    <t>49.1</t>
  </si>
  <si>
    <t>49.2</t>
  </si>
  <si>
    <t>52.1</t>
  </si>
  <si>
    <t>52.2</t>
  </si>
  <si>
    <t>2026 m. vasario 11 d. sprendimu Nr. T2-35</t>
  </si>
  <si>
    <t>(2026 m. gegužės 28 d. sprendimo Nr. T2-  redakcija)</t>
  </si>
  <si>
    <t>Jurbarko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</si>
</sst>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2</xdr:col>
      <xdr:colOff>360</xdr:colOff>
      <xdr:row>51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Rankraštį 2">
              <a:extLst>
                <a:ext uri="{FF2B5EF4-FFF2-40B4-BE49-F238E27FC236}">
                  <a16:creationId xmlns:a16="http://schemas.microsoft.com/office/drawing/2014/main" id="{99200F42-CAE7-4D0C-A39E-1AA1197F2C76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Rankraštį 3">
              <a:extLst>
                <a:ext uri="{FF2B5EF4-FFF2-40B4-BE49-F238E27FC236}">
                  <a16:creationId xmlns:a16="http://schemas.microsoft.com/office/drawing/2014/main" id="{C1879FBC-0C51-4F36-B5F2-21F4B3F71231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Rankraštį 4">
              <a:extLst>
                <a:ext uri="{FF2B5EF4-FFF2-40B4-BE49-F238E27FC236}">
                  <a16:creationId xmlns:a16="http://schemas.microsoft.com/office/drawing/2014/main" id="{92E24A1F-6B14-4F69-A416-200C574383FA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6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Rankraštį 5">
              <a:extLst>
                <a:ext uri="{FF2B5EF4-FFF2-40B4-BE49-F238E27FC236}">
                  <a16:creationId xmlns:a16="http://schemas.microsoft.com/office/drawing/2014/main" id="{38220335-60C4-4158-8B0A-2D1994221918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Rankraštį 6">
              <a:extLst>
                <a:ext uri="{FF2B5EF4-FFF2-40B4-BE49-F238E27FC236}">
                  <a16:creationId xmlns:a16="http://schemas.microsoft.com/office/drawing/2014/main" id="{AECC0B0C-537F-4F55-8EFA-69A9A0AF80C3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8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Rankraštį 7">
              <a:extLst>
                <a:ext uri="{FF2B5EF4-FFF2-40B4-BE49-F238E27FC236}">
                  <a16:creationId xmlns:a16="http://schemas.microsoft.com/office/drawing/2014/main" id="{735BEDA3-8967-4CFD-9ED0-DAFFF927D412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25T16:12:23.304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33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1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8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56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2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9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8"/>
  <sheetViews>
    <sheetView tabSelected="1" zoomScaleNormal="100" workbookViewId="0">
      <pane xSplit="2" ySplit="11" topLeftCell="C92" activePane="bottomRight" state="frozen"/>
      <selection pane="topRight" activeCell="C1" sqref="C1"/>
      <selection pane="bottomLeft" activeCell="A11" sqref="A11"/>
      <selection pane="bottomRight" activeCell="F104" sqref="F104"/>
    </sheetView>
  </sheetViews>
  <sheetFormatPr defaultColWidth="9.109375" defaultRowHeight="13.8" x14ac:dyDescent="0.25"/>
  <cols>
    <col min="1" max="1" width="8.109375" style="11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91</v>
      </c>
    </row>
    <row r="2" spans="1:10" x14ac:dyDescent="0.25">
      <c r="H2" s="1" t="s">
        <v>113</v>
      </c>
    </row>
    <row r="3" spans="1:10" x14ac:dyDescent="0.25">
      <c r="H3" s="1" t="s">
        <v>111</v>
      </c>
    </row>
    <row r="4" spans="1:10" x14ac:dyDescent="0.25">
      <c r="H4" s="1" t="s">
        <v>112</v>
      </c>
    </row>
    <row r="5" spans="1:10" x14ac:dyDescent="0.25">
      <c r="H5" s="1" t="s">
        <v>92</v>
      </c>
    </row>
    <row r="7" spans="1:10" ht="30.75" customHeight="1" x14ac:dyDescent="0.25">
      <c r="A7" s="25" t="s">
        <v>89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J8" s="1" t="s">
        <v>0</v>
      </c>
    </row>
    <row r="9" spans="1:10" s="3" customFormat="1" ht="20.25" customHeight="1" x14ac:dyDescent="0.25">
      <c r="A9" s="26" t="s">
        <v>12</v>
      </c>
      <c r="B9" s="26" t="s">
        <v>42</v>
      </c>
      <c r="C9" s="26" t="s">
        <v>1</v>
      </c>
      <c r="D9" s="28" t="s">
        <v>2</v>
      </c>
      <c r="E9" s="29"/>
      <c r="F9" s="26" t="s">
        <v>3</v>
      </c>
      <c r="G9" s="26" t="s">
        <v>4</v>
      </c>
      <c r="H9" s="26" t="s">
        <v>5</v>
      </c>
      <c r="I9" s="26" t="s">
        <v>6</v>
      </c>
      <c r="J9" s="26" t="s">
        <v>7</v>
      </c>
    </row>
    <row r="10" spans="1:10" ht="82.8" x14ac:dyDescent="0.25">
      <c r="A10" s="27"/>
      <c r="B10" s="27"/>
      <c r="C10" s="27"/>
      <c r="D10" s="2" t="s">
        <v>8</v>
      </c>
      <c r="E10" s="2" t="s">
        <v>9</v>
      </c>
      <c r="F10" s="27"/>
      <c r="G10" s="27"/>
      <c r="H10" s="27"/>
      <c r="I10" s="27"/>
      <c r="J10" s="27"/>
    </row>
    <row r="11" spans="1:10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</row>
    <row r="12" spans="1:10" x14ac:dyDescent="0.25">
      <c r="A12" s="12">
        <v>1</v>
      </c>
      <c r="B12" s="22" t="s">
        <v>18</v>
      </c>
      <c r="C12" s="10">
        <f t="shared" ref="C12:I12" si="0">C13+C30+C36+C39+C49+C52+C56</f>
        <v>23136896</v>
      </c>
      <c r="D12" s="10">
        <f t="shared" si="0"/>
        <v>3844562</v>
      </c>
      <c r="E12" s="10">
        <f t="shared" si="0"/>
        <v>13128500</v>
      </c>
      <c r="F12" s="10">
        <f t="shared" si="0"/>
        <v>1299464</v>
      </c>
      <c r="G12" s="10">
        <f t="shared" si="0"/>
        <v>1261601</v>
      </c>
      <c r="H12" s="10">
        <f t="shared" si="0"/>
        <v>1069977</v>
      </c>
      <c r="I12" s="10">
        <f t="shared" si="0"/>
        <v>0</v>
      </c>
      <c r="J12" s="10">
        <f t="shared" ref="J12:J13" si="1">SUM(C12:I12)</f>
        <v>43741000</v>
      </c>
    </row>
    <row r="13" spans="1:10" ht="55.2" x14ac:dyDescent="0.25">
      <c r="A13" s="13">
        <v>2</v>
      </c>
      <c r="B13" s="23" t="s">
        <v>51</v>
      </c>
      <c r="C13" s="9">
        <f t="shared" ref="C13:I13" si="2">C14+C15+C16+C17+C18+C19+C20+C21+C22+C23+C24+C28+C29</f>
        <v>9251652</v>
      </c>
      <c r="D13" s="9">
        <f t="shared" si="2"/>
        <v>0</v>
      </c>
      <c r="E13" s="9">
        <f t="shared" si="2"/>
        <v>13128500</v>
      </c>
      <c r="F13" s="9">
        <f t="shared" si="2"/>
        <v>518423</v>
      </c>
      <c r="G13" s="9">
        <f t="shared" si="2"/>
        <v>715080</v>
      </c>
      <c r="H13" s="9">
        <f t="shared" si="2"/>
        <v>819466</v>
      </c>
      <c r="I13" s="9">
        <f t="shared" si="2"/>
        <v>0</v>
      </c>
      <c r="J13" s="9">
        <f t="shared" si="1"/>
        <v>24433121</v>
      </c>
    </row>
    <row r="14" spans="1:10" ht="72.75" customHeight="1" x14ac:dyDescent="0.25">
      <c r="A14" s="14">
        <v>3</v>
      </c>
      <c r="B14" s="6" t="s">
        <v>52</v>
      </c>
      <c r="C14" s="5">
        <v>1067827</v>
      </c>
      <c r="D14" s="5"/>
      <c r="E14" s="5">
        <v>663250</v>
      </c>
      <c r="F14" s="5">
        <f>9531+32013+2383</f>
        <v>43927</v>
      </c>
      <c r="G14" s="5">
        <v>132760</v>
      </c>
      <c r="H14" s="5"/>
      <c r="I14" s="5"/>
      <c r="J14" s="4">
        <f>SUM(C14:I14)</f>
        <v>1907764</v>
      </c>
    </row>
    <row r="15" spans="1:10" ht="55.2" x14ac:dyDescent="0.25">
      <c r="A15" s="14">
        <v>4</v>
      </c>
      <c r="B15" s="6" t="s">
        <v>53</v>
      </c>
      <c r="C15" s="5">
        <v>1016822</v>
      </c>
      <c r="D15" s="5"/>
      <c r="E15" s="5">
        <v>820338</v>
      </c>
      <c r="F15" s="5">
        <f>30531+26811</f>
        <v>57342</v>
      </c>
      <c r="G15" s="5">
        <v>128830</v>
      </c>
      <c r="H15" s="5"/>
      <c r="I15" s="5"/>
      <c r="J15" s="4">
        <f t="shared" ref="J15:J29" si="3">SUM(C15:I15)</f>
        <v>2023332</v>
      </c>
    </row>
    <row r="16" spans="1:10" ht="55.2" x14ac:dyDescent="0.25">
      <c r="A16" s="14">
        <v>5</v>
      </c>
      <c r="B16" s="6" t="s">
        <v>54</v>
      </c>
      <c r="C16" s="5">
        <v>539500</v>
      </c>
      <c r="D16" s="5"/>
      <c r="E16" s="5">
        <v>361260</v>
      </c>
      <c r="F16" s="5">
        <f>9531+12305</f>
        <v>21836</v>
      </c>
      <c r="G16" s="5">
        <f>61000+2000</f>
        <v>63000</v>
      </c>
      <c r="H16" s="5"/>
      <c r="I16" s="5"/>
      <c r="J16" s="4">
        <f t="shared" si="3"/>
        <v>985596</v>
      </c>
    </row>
    <row r="17" spans="1:10" ht="82.8" x14ac:dyDescent="0.25">
      <c r="A17" s="14">
        <v>6</v>
      </c>
      <c r="B17" s="6" t="s">
        <v>55</v>
      </c>
      <c r="C17" s="5">
        <v>450357</v>
      </c>
      <c r="D17" s="5"/>
      <c r="E17" s="5">
        <v>832260</v>
      </c>
      <c r="F17" s="5">
        <f>14297+4102-2383</f>
        <v>16016</v>
      </c>
      <c r="G17" s="5">
        <v>20250</v>
      </c>
      <c r="H17" s="5"/>
      <c r="I17" s="5"/>
      <c r="J17" s="4">
        <f t="shared" si="3"/>
        <v>1318883</v>
      </c>
    </row>
    <row r="18" spans="1:10" ht="96.6" x14ac:dyDescent="0.25">
      <c r="A18" s="14">
        <v>7</v>
      </c>
      <c r="B18" s="6" t="s">
        <v>56</v>
      </c>
      <c r="C18" s="5">
        <v>583981</v>
      </c>
      <c r="D18" s="5"/>
      <c r="E18" s="5">
        <v>1073572</v>
      </c>
      <c r="F18" s="5">
        <f>23828+6383+2383</f>
        <v>32594</v>
      </c>
      <c r="G18" s="5">
        <v>32890</v>
      </c>
      <c r="H18" s="5"/>
      <c r="I18" s="5"/>
      <c r="J18" s="4">
        <f t="shared" si="3"/>
        <v>1723037</v>
      </c>
    </row>
    <row r="19" spans="1:10" ht="69" x14ac:dyDescent="0.25">
      <c r="A19" s="14">
        <v>8</v>
      </c>
      <c r="B19" s="6" t="s">
        <v>57</v>
      </c>
      <c r="C19" s="5">
        <v>580600</v>
      </c>
      <c r="D19" s="5"/>
      <c r="E19" s="5">
        <v>1086783</v>
      </c>
      <c r="F19" s="5">
        <f>19062+4282-2383</f>
        <v>20961</v>
      </c>
      <c r="G19" s="5">
        <v>27160</v>
      </c>
      <c r="H19" s="5"/>
      <c r="I19" s="5"/>
      <c r="J19" s="4">
        <f t="shared" si="3"/>
        <v>1715504</v>
      </c>
    </row>
    <row r="20" spans="1:10" ht="82.8" x14ac:dyDescent="0.25">
      <c r="A20" s="14">
        <v>9</v>
      </c>
      <c r="B20" s="6" t="s">
        <v>58</v>
      </c>
      <c r="C20" s="5">
        <v>1251549</v>
      </c>
      <c r="D20" s="5"/>
      <c r="E20" s="5">
        <v>1393306</v>
      </c>
      <c r="F20" s="5">
        <f>4766+12705</f>
        <v>17471</v>
      </c>
      <c r="G20" s="5">
        <v>60350</v>
      </c>
      <c r="H20" s="5"/>
      <c r="I20" s="5"/>
      <c r="J20" s="4">
        <f t="shared" si="3"/>
        <v>2722676</v>
      </c>
    </row>
    <row r="21" spans="1:10" ht="82.8" x14ac:dyDescent="0.25">
      <c r="A21" s="14">
        <v>10</v>
      </c>
      <c r="B21" s="6" t="s">
        <v>59</v>
      </c>
      <c r="C21" s="5">
        <v>1222459</v>
      </c>
      <c r="D21" s="5"/>
      <c r="E21" s="5">
        <v>2254685</v>
      </c>
      <c r="F21" s="5">
        <f>19062+5382</f>
        <v>24444</v>
      </c>
      <c r="G21" s="5">
        <v>52920</v>
      </c>
      <c r="H21" s="5"/>
      <c r="I21" s="5"/>
      <c r="J21" s="4">
        <f t="shared" si="3"/>
        <v>3554508</v>
      </c>
    </row>
    <row r="22" spans="1:10" ht="55.2" x14ac:dyDescent="0.25">
      <c r="A22" s="14">
        <v>11</v>
      </c>
      <c r="B22" s="6" t="s">
        <v>60</v>
      </c>
      <c r="C22" s="5">
        <v>731765</v>
      </c>
      <c r="D22" s="5"/>
      <c r="E22" s="5">
        <v>2352596</v>
      </c>
      <c r="F22" s="5"/>
      <c r="G22" s="5">
        <v>58830</v>
      </c>
      <c r="H22" s="5"/>
      <c r="I22" s="5"/>
      <c r="J22" s="4">
        <f t="shared" si="3"/>
        <v>3143191</v>
      </c>
    </row>
    <row r="23" spans="1:10" ht="69" x14ac:dyDescent="0.25">
      <c r="A23" s="14">
        <v>12</v>
      </c>
      <c r="B23" s="6" t="s">
        <v>61</v>
      </c>
      <c r="C23" s="5">
        <v>601972</v>
      </c>
      <c r="D23" s="5"/>
      <c r="E23" s="5">
        <v>1851732</v>
      </c>
      <c r="F23" s="5"/>
      <c r="G23" s="5">
        <v>32100</v>
      </c>
      <c r="H23" s="5"/>
      <c r="I23" s="5"/>
      <c r="J23" s="4">
        <f t="shared" si="3"/>
        <v>2485804</v>
      </c>
    </row>
    <row r="24" spans="1:10" x14ac:dyDescent="0.25">
      <c r="A24" s="14">
        <v>13</v>
      </c>
      <c r="B24" s="24" t="s">
        <v>17</v>
      </c>
      <c r="C24" s="5">
        <f t="shared" ref="C24:I24" si="4">C25+C26+C27</f>
        <v>42000</v>
      </c>
      <c r="D24" s="5">
        <f t="shared" si="4"/>
        <v>0</v>
      </c>
      <c r="E24" s="5">
        <f t="shared" si="4"/>
        <v>234035</v>
      </c>
      <c r="F24" s="5">
        <f t="shared" si="4"/>
        <v>166848</v>
      </c>
      <c r="G24" s="5">
        <f t="shared" si="4"/>
        <v>0</v>
      </c>
      <c r="H24" s="5">
        <f t="shared" si="4"/>
        <v>819466</v>
      </c>
      <c r="I24" s="5">
        <f t="shared" si="4"/>
        <v>0</v>
      </c>
      <c r="J24" s="4">
        <f t="shared" si="3"/>
        <v>1262349</v>
      </c>
    </row>
    <row r="25" spans="1:10" ht="27.6" x14ac:dyDescent="0.25">
      <c r="A25" s="14" t="s">
        <v>13</v>
      </c>
      <c r="B25" s="6" t="s">
        <v>19</v>
      </c>
      <c r="C25" s="5"/>
      <c r="D25" s="5"/>
      <c r="E25" s="5"/>
      <c r="F25" s="5"/>
      <c r="G25" s="5"/>
      <c r="H25" s="5">
        <f>105814+135054+135652</f>
        <v>376520</v>
      </c>
      <c r="I25" s="5"/>
      <c r="J25" s="4">
        <f>SUM(C25:I25)</f>
        <v>376520</v>
      </c>
    </row>
    <row r="26" spans="1:10" x14ac:dyDescent="0.25">
      <c r="A26" s="14" t="s">
        <v>14</v>
      </c>
      <c r="B26" s="6" t="s">
        <v>20</v>
      </c>
      <c r="C26" s="5">
        <v>42000</v>
      </c>
      <c r="D26" s="5"/>
      <c r="E26" s="5">
        <v>234035</v>
      </c>
      <c r="F26" s="5">
        <f>6703+101</f>
        <v>6804</v>
      </c>
      <c r="G26" s="5"/>
      <c r="H26" s="5">
        <f>193170+249776</f>
        <v>442946</v>
      </c>
      <c r="I26" s="5"/>
      <c r="J26" s="4">
        <f t="shared" si="3"/>
        <v>725785</v>
      </c>
    </row>
    <row r="27" spans="1:10" ht="27.6" x14ac:dyDescent="0.25">
      <c r="A27" s="14" t="s">
        <v>15</v>
      </c>
      <c r="B27" s="6" t="s">
        <v>21</v>
      </c>
      <c r="C27" s="5"/>
      <c r="D27" s="5"/>
      <c r="E27" s="5"/>
      <c r="F27" s="5">
        <v>160044</v>
      </c>
      <c r="G27" s="5"/>
      <c r="H27" s="5"/>
      <c r="I27" s="5"/>
      <c r="J27" s="4">
        <f t="shared" si="3"/>
        <v>160044</v>
      </c>
    </row>
    <row r="28" spans="1:10" ht="41.4" x14ac:dyDescent="0.25">
      <c r="A28" s="14">
        <v>14</v>
      </c>
      <c r="B28" s="6" t="s">
        <v>62</v>
      </c>
      <c r="C28" s="5">
        <v>285983</v>
      </c>
      <c r="D28" s="5"/>
      <c r="E28" s="5">
        <v>134923</v>
      </c>
      <c r="F28" s="5">
        <f>65872+7095</f>
        <v>72967</v>
      </c>
      <c r="G28" s="5">
        <v>33990</v>
      </c>
      <c r="H28" s="5"/>
      <c r="I28" s="5"/>
      <c r="J28" s="4">
        <f t="shared" si="3"/>
        <v>527863</v>
      </c>
    </row>
    <row r="29" spans="1:10" ht="55.2" x14ac:dyDescent="0.25">
      <c r="A29" s="14">
        <v>15</v>
      </c>
      <c r="B29" s="6" t="s">
        <v>63</v>
      </c>
      <c r="C29" s="5">
        <v>876837</v>
      </c>
      <c r="D29" s="5"/>
      <c r="E29" s="5">
        <v>69760</v>
      </c>
      <c r="F29" s="5">
        <v>44017</v>
      </c>
      <c r="G29" s="5">
        <v>72000</v>
      </c>
      <c r="H29" s="5"/>
      <c r="I29" s="5"/>
      <c r="J29" s="4">
        <f t="shared" si="3"/>
        <v>1062614</v>
      </c>
    </row>
    <row r="30" spans="1:10" ht="55.2" x14ac:dyDescent="0.25">
      <c r="A30" s="13">
        <v>16</v>
      </c>
      <c r="B30" s="23" t="s">
        <v>64</v>
      </c>
      <c r="C30" s="9">
        <f t="shared" ref="C30:I30" si="5">C31+C33+C34+C35</f>
        <v>7886033</v>
      </c>
      <c r="D30" s="9">
        <f t="shared" si="5"/>
        <v>2634052</v>
      </c>
      <c r="E30" s="9">
        <f t="shared" si="5"/>
        <v>0</v>
      </c>
      <c r="F30" s="9">
        <f t="shared" si="5"/>
        <v>622366</v>
      </c>
      <c r="G30" s="9">
        <f t="shared" si="5"/>
        <v>369703</v>
      </c>
      <c r="H30" s="9">
        <f t="shared" si="5"/>
        <v>75065</v>
      </c>
      <c r="I30" s="9">
        <f t="shared" si="5"/>
        <v>0</v>
      </c>
      <c r="J30" s="9">
        <f t="shared" ref="J30:J47" si="6">SUM(C30:I30)</f>
        <v>11587219</v>
      </c>
    </row>
    <row r="31" spans="1:10" ht="27.6" x14ac:dyDescent="0.25">
      <c r="A31" s="14">
        <v>17</v>
      </c>
      <c r="B31" s="6" t="s">
        <v>65</v>
      </c>
      <c r="C31" s="5">
        <v>4183884</v>
      </c>
      <c r="D31" s="5">
        <v>1726415</v>
      </c>
      <c r="E31" s="5"/>
      <c r="F31" s="5">
        <f>593826+933</f>
        <v>594759</v>
      </c>
      <c r="G31" s="5"/>
      <c r="H31" s="5">
        <f>59797+14205+1063</f>
        <v>75065</v>
      </c>
      <c r="I31" s="5"/>
      <c r="J31" s="4">
        <f t="shared" si="6"/>
        <v>6580123</v>
      </c>
    </row>
    <row r="32" spans="1:10" x14ac:dyDescent="0.25">
      <c r="A32" s="14">
        <v>18</v>
      </c>
      <c r="B32" s="24" t="s">
        <v>50</v>
      </c>
      <c r="C32" s="5">
        <f t="shared" ref="C32:I32" si="7">C33+C34</f>
        <v>421149</v>
      </c>
      <c r="D32" s="5">
        <f t="shared" si="7"/>
        <v>0</v>
      </c>
      <c r="E32" s="5">
        <f t="shared" si="7"/>
        <v>0</v>
      </c>
      <c r="F32" s="5">
        <f t="shared" si="7"/>
        <v>8888</v>
      </c>
      <c r="G32" s="5">
        <f t="shared" si="7"/>
        <v>369703</v>
      </c>
      <c r="H32" s="5">
        <f t="shared" si="7"/>
        <v>0</v>
      </c>
      <c r="I32" s="5">
        <f t="shared" si="7"/>
        <v>0</v>
      </c>
      <c r="J32" s="4">
        <f>SUM(C32:I32)</f>
        <v>799740</v>
      </c>
    </row>
    <row r="33" spans="1:10" x14ac:dyDescent="0.25">
      <c r="A33" s="14" t="s">
        <v>46</v>
      </c>
      <c r="B33" s="6" t="s">
        <v>49</v>
      </c>
      <c r="C33" s="5">
        <v>70044</v>
      </c>
      <c r="D33" s="5"/>
      <c r="E33" s="5"/>
      <c r="F33" s="5"/>
      <c r="G33" s="5"/>
      <c r="H33" s="5"/>
      <c r="I33" s="5"/>
      <c r="J33" s="4">
        <f t="shared" ref="J33" si="8">SUM(C33:I33)</f>
        <v>70044</v>
      </c>
    </row>
    <row r="34" spans="1:10" ht="27.6" x14ac:dyDescent="0.25">
      <c r="A34" s="14" t="s">
        <v>47</v>
      </c>
      <c r="B34" s="6" t="s">
        <v>48</v>
      </c>
      <c r="C34" s="5">
        <f>336105+30000-15000</f>
        <v>351105</v>
      </c>
      <c r="D34" s="5"/>
      <c r="E34" s="5"/>
      <c r="F34" s="5">
        <v>8888</v>
      </c>
      <c r="G34" s="5">
        <f>9500+350203+10000</f>
        <v>369703</v>
      </c>
      <c r="H34" s="5"/>
      <c r="I34" s="5"/>
      <c r="J34" s="4">
        <f t="shared" si="6"/>
        <v>729696</v>
      </c>
    </row>
    <row r="35" spans="1:10" ht="41.4" x14ac:dyDescent="0.25">
      <c r="A35" s="14">
        <v>19</v>
      </c>
      <c r="B35" s="6" t="s">
        <v>66</v>
      </c>
      <c r="C35" s="5">
        <f>3341000-60000</f>
        <v>3281000</v>
      </c>
      <c r="D35" s="5">
        <f>929560-21923</f>
        <v>907637</v>
      </c>
      <c r="E35" s="5"/>
      <c r="F35" s="5">
        <f>18226+493</f>
        <v>18719</v>
      </c>
      <c r="G35" s="5"/>
      <c r="H35" s="5"/>
      <c r="I35" s="5"/>
      <c r="J35" s="4">
        <f t="shared" si="6"/>
        <v>4207356</v>
      </c>
    </row>
    <row r="36" spans="1:10" ht="69" x14ac:dyDescent="0.25">
      <c r="A36" s="13">
        <v>20</v>
      </c>
      <c r="B36" s="23" t="s">
        <v>67</v>
      </c>
      <c r="C36" s="9">
        <f>C37+C38</f>
        <v>797520</v>
      </c>
      <c r="D36" s="9">
        <f t="shared" ref="D36:I36" si="9">D37+D38</f>
        <v>276610</v>
      </c>
      <c r="E36" s="9">
        <f t="shared" si="9"/>
        <v>0</v>
      </c>
      <c r="F36" s="9">
        <f t="shared" si="9"/>
        <v>57430</v>
      </c>
      <c r="G36" s="9">
        <f t="shared" si="9"/>
        <v>11823</v>
      </c>
      <c r="H36" s="9">
        <f t="shared" si="9"/>
        <v>172500</v>
      </c>
      <c r="I36" s="9">
        <f t="shared" si="9"/>
        <v>0</v>
      </c>
      <c r="J36" s="9">
        <f t="shared" si="6"/>
        <v>1315883</v>
      </c>
    </row>
    <row r="37" spans="1:10" ht="69" x14ac:dyDescent="0.25">
      <c r="A37" s="14">
        <v>21</v>
      </c>
      <c r="B37" s="6" t="s">
        <v>68</v>
      </c>
      <c r="C37" s="5">
        <v>57520</v>
      </c>
      <c r="D37" s="5">
        <v>274710</v>
      </c>
      <c r="E37" s="5"/>
      <c r="F37" s="5"/>
      <c r="G37" s="5">
        <v>4500</v>
      </c>
      <c r="H37" s="5"/>
      <c r="I37" s="5"/>
      <c r="J37" s="4">
        <f t="shared" si="6"/>
        <v>336730</v>
      </c>
    </row>
    <row r="38" spans="1:10" ht="41.4" x14ac:dyDescent="0.25">
      <c r="A38" s="14">
        <v>22</v>
      </c>
      <c r="B38" s="6" t="s">
        <v>69</v>
      </c>
      <c r="C38" s="5">
        <v>740000</v>
      </c>
      <c r="D38" s="5">
        <v>1900</v>
      </c>
      <c r="E38" s="5"/>
      <c r="F38" s="5">
        <v>57430</v>
      </c>
      <c r="G38" s="5">
        <v>7323</v>
      </c>
      <c r="H38" s="5">
        <f>147296+25204</f>
        <v>172500</v>
      </c>
      <c r="I38" s="5"/>
      <c r="J38" s="4">
        <f>SUM(C38:I38)</f>
        <v>979153</v>
      </c>
    </row>
    <row r="39" spans="1:10" ht="55.2" x14ac:dyDescent="0.25">
      <c r="A39" s="13">
        <v>23</v>
      </c>
      <c r="B39" s="23" t="s">
        <v>70</v>
      </c>
      <c r="C39" s="23">
        <f t="shared" ref="C39:I39" si="10">C40+C41+C42+C43+C44+C45+C46+C47+C48</f>
        <v>3779450</v>
      </c>
      <c r="D39" s="23">
        <f t="shared" si="10"/>
        <v>0</v>
      </c>
      <c r="E39" s="23">
        <f t="shared" si="10"/>
        <v>0</v>
      </c>
      <c r="F39" s="23">
        <f t="shared" si="10"/>
        <v>48616</v>
      </c>
      <c r="G39" s="23">
        <f t="shared" si="10"/>
        <v>136960</v>
      </c>
      <c r="H39" s="23">
        <f t="shared" si="10"/>
        <v>0</v>
      </c>
      <c r="I39" s="23">
        <f t="shared" si="10"/>
        <v>0</v>
      </c>
      <c r="J39" s="9">
        <f>SUM(C39:I39)</f>
        <v>3965026</v>
      </c>
    </row>
    <row r="40" spans="1:10" ht="55.2" x14ac:dyDescent="0.25">
      <c r="A40" s="14">
        <v>24</v>
      </c>
      <c r="B40" s="6" t="s">
        <v>71</v>
      </c>
      <c r="C40" s="5">
        <v>1121530</v>
      </c>
      <c r="D40" s="5"/>
      <c r="E40" s="5"/>
      <c r="F40" s="5">
        <v>4000</v>
      </c>
      <c r="G40" s="5">
        <v>78000</v>
      </c>
      <c r="H40" s="5"/>
      <c r="I40" s="5"/>
      <c r="J40" s="4">
        <f t="shared" si="6"/>
        <v>1203530</v>
      </c>
    </row>
    <row r="41" spans="1:10" ht="55.2" x14ac:dyDescent="0.25">
      <c r="A41" s="14">
        <v>25</v>
      </c>
      <c r="B41" s="6" t="s">
        <v>72</v>
      </c>
      <c r="C41" s="5">
        <v>216130</v>
      </c>
      <c r="D41" s="5"/>
      <c r="E41" s="5"/>
      <c r="F41" s="5"/>
      <c r="G41" s="5">
        <v>2160</v>
      </c>
      <c r="H41" s="5"/>
      <c r="I41" s="5"/>
      <c r="J41" s="4">
        <f t="shared" si="6"/>
        <v>218290</v>
      </c>
    </row>
    <row r="42" spans="1:10" ht="55.2" x14ac:dyDescent="0.25">
      <c r="A42" s="14">
        <v>26</v>
      </c>
      <c r="B42" s="6" t="s">
        <v>73</v>
      </c>
      <c r="C42" s="5">
        <v>233370</v>
      </c>
      <c r="D42" s="5"/>
      <c r="E42" s="5"/>
      <c r="F42" s="5"/>
      <c r="G42" s="5">
        <v>600</v>
      </c>
      <c r="H42" s="5"/>
      <c r="I42" s="5"/>
      <c r="J42" s="4">
        <f t="shared" si="6"/>
        <v>233970</v>
      </c>
    </row>
    <row r="43" spans="1:10" ht="69" x14ac:dyDescent="0.25">
      <c r="A43" s="14">
        <v>27</v>
      </c>
      <c r="B43" s="6" t="s">
        <v>74</v>
      </c>
      <c r="C43" s="5">
        <v>191730</v>
      </c>
      <c r="D43" s="5"/>
      <c r="E43" s="5"/>
      <c r="F43" s="5"/>
      <c r="G43" s="5">
        <f>4400+1600</f>
        <v>6000</v>
      </c>
      <c r="H43" s="5"/>
      <c r="I43" s="5"/>
      <c r="J43" s="4">
        <f>SUM(C43:I43)</f>
        <v>197730</v>
      </c>
    </row>
    <row r="44" spans="1:10" ht="55.2" x14ac:dyDescent="0.25">
      <c r="A44" s="14">
        <v>28</v>
      </c>
      <c r="B44" s="6" t="s">
        <v>75</v>
      </c>
      <c r="C44" s="5">
        <v>127500</v>
      </c>
      <c r="D44" s="5"/>
      <c r="E44" s="5"/>
      <c r="F44" s="5"/>
      <c r="G44" s="5">
        <v>500</v>
      </c>
      <c r="H44" s="5"/>
      <c r="I44" s="5"/>
      <c r="J44" s="4">
        <f t="shared" si="6"/>
        <v>128000</v>
      </c>
    </row>
    <row r="45" spans="1:10" ht="69" x14ac:dyDescent="0.25">
      <c r="A45" s="14">
        <v>29</v>
      </c>
      <c r="B45" s="6" t="s">
        <v>76</v>
      </c>
      <c r="C45" s="5">
        <v>1203800</v>
      </c>
      <c r="D45" s="5"/>
      <c r="E45" s="5"/>
      <c r="F45" s="5">
        <v>30672</v>
      </c>
      <c r="G45" s="5">
        <v>11000</v>
      </c>
      <c r="H45" s="5"/>
      <c r="I45" s="5"/>
      <c r="J45" s="4">
        <f t="shared" si="6"/>
        <v>1245472</v>
      </c>
    </row>
    <row r="46" spans="1:10" ht="69" x14ac:dyDescent="0.25">
      <c r="A46" s="14">
        <v>30</v>
      </c>
      <c r="B46" s="6" t="s">
        <v>22</v>
      </c>
      <c r="C46" s="5">
        <v>313300</v>
      </c>
      <c r="D46" s="5"/>
      <c r="E46" s="5"/>
      <c r="F46" s="5"/>
      <c r="G46" s="5">
        <v>23700</v>
      </c>
      <c r="H46" s="5"/>
      <c r="I46" s="5"/>
      <c r="J46" s="4">
        <f t="shared" si="6"/>
        <v>337000</v>
      </c>
    </row>
    <row r="47" spans="1:10" ht="41.4" x14ac:dyDescent="0.25">
      <c r="A47" s="14">
        <v>31</v>
      </c>
      <c r="B47" s="6" t="s">
        <v>77</v>
      </c>
      <c r="C47" s="5">
        <f>177000+1610</f>
        <v>178610</v>
      </c>
      <c r="D47" s="5"/>
      <c r="E47" s="5"/>
      <c r="F47" s="5">
        <v>13944</v>
      </c>
      <c r="G47" s="5"/>
      <c r="H47" s="5"/>
      <c r="I47" s="5"/>
      <c r="J47" s="4">
        <f t="shared" si="6"/>
        <v>192554</v>
      </c>
    </row>
    <row r="48" spans="1:10" ht="55.2" x14ac:dyDescent="0.25">
      <c r="A48" s="14">
        <v>32</v>
      </c>
      <c r="B48" s="6" t="s">
        <v>90</v>
      </c>
      <c r="C48" s="5">
        <v>193480</v>
      </c>
      <c r="D48" s="5"/>
      <c r="E48" s="5"/>
      <c r="F48" s="5"/>
      <c r="G48" s="5">
        <v>15000</v>
      </c>
      <c r="H48" s="5"/>
      <c r="I48" s="5"/>
      <c r="J48" s="4">
        <f t="shared" ref="J48" si="11">SUM(C48:I48)</f>
        <v>208480</v>
      </c>
    </row>
    <row r="49" spans="1:10" ht="69" x14ac:dyDescent="0.25">
      <c r="A49" s="13">
        <v>33</v>
      </c>
      <c r="B49" s="23" t="s">
        <v>78</v>
      </c>
      <c r="C49" s="9">
        <f t="shared" ref="C49:I49" si="12">C50+C51</f>
        <v>1017800</v>
      </c>
      <c r="D49" s="9">
        <f t="shared" si="12"/>
        <v>0</v>
      </c>
      <c r="E49" s="9">
        <f t="shared" si="12"/>
        <v>0</v>
      </c>
      <c r="F49" s="9">
        <f t="shared" si="12"/>
        <v>22000</v>
      </c>
      <c r="G49" s="9">
        <f t="shared" si="12"/>
        <v>28035</v>
      </c>
      <c r="H49" s="9">
        <f t="shared" si="12"/>
        <v>0</v>
      </c>
      <c r="I49" s="9">
        <f t="shared" si="12"/>
        <v>0</v>
      </c>
      <c r="J49" s="9">
        <f t="shared" ref="J49:J61" si="13">SUM(C49:I49)</f>
        <v>1067835</v>
      </c>
    </row>
    <row r="50" spans="1:10" ht="69" x14ac:dyDescent="0.25">
      <c r="A50" s="14">
        <v>34</v>
      </c>
      <c r="B50" s="6" t="s">
        <v>79</v>
      </c>
      <c r="C50" s="5">
        <v>699800</v>
      </c>
      <c r="D50" s="5"/>
      <c r="E50" s="5"/>
      <c r="F50" s="5">
        <v>22000</v>
      </c>
      <c r="G50" s="5">
        <v>28035</v>
      </c>
      <c r="H50" s="5"/>
      <c r="I50" s="5"/>
      <c r="J50" s="4">
        <f>SUM(C50:I50)</f>
        <v>749835</v>
      </c>
    </row>
    <row r="51" spans="1:10" ht="55.2" x14ac:dyDescent="0.25">
      <c r="A51" s="14">
        <v>35</v>
      </c>
      <c r="B51" s="6" t="s">
        <v>45</v>
      </c>
      <c r="C51" s="5">
        <f>258000+60000</f>
        <v>318000</v>
      </c>
      <c r="D51" s="5"/>
      <c r="E51" s="5"/>
      <c r="F51" s="5"/>
      <c r="G51" s="5"/>
      <c r="H51" s="5"/>
      <c r="I51" s="5"/>
      <c r="J51" s="4">
        <f>SUM(C51:I51)</f>
        <v>318000</v>
      </c>
    </row>
    <row r="52" spans="1:10" ht="55.2" x14ac:dyDescent="0.25">
      <c r="A52" s="13">
        <v>36</v>
      </c>
      <c r="B52" s="23" t="s">
        <v>80</v>
      </c>
      <c r="C52" s="9">
        <f>C53+C54+C55</f>
        <v>59060</v>
      </c>
      <c r="D52" s="9">
        <f t="shared" ref="D52:I52" si="14">D53+D54+D55</f>
        <v>933900</v>
      </c>
      <c r="E52" s="9">
        <f t="shared" si="14"/>
        <v>0</v>
      </c>
      <c r="F52" s="9">
        <f t="shared" si="14"/>
        <v>0</v>
      </c>
      <c r="G52" s="9">
        <f t="shared" si="14"/>
        <v>0</v>
      </c>
      <c r="H52" s="9">
        <f t="shared" si="14"/>
        <v>0</v>
      </c>
      <c r="I52" s="9">
        <f t="shared" si="14"/>
        <v>0</v>
      </c>
      <c r="J52" s="9">
        <f t="shared" si="13"/>
        <v>992960</v>
      </c>
    </row>
    <row r="53" spans="1:10" ht="41.4" x14ac:dyDescent="0.25">
      <c r="A53" s="14">
        <v>37</v>
      </c>
      <c r="B53" s="6" t="s">
        <v>81</v>
      </c>
      <c r="C53" s="5">
        <v>39060</v>
      </c>
      <c r="D53" s="5">
        <f>900100+15000</f>
        <v>915100</v>
      </c>
      <c r="E53" s="5"/>
      <c r="F53" s="5"/>
      <c r="G53" s="5"/>
      <c r="H53" s="5"/>
      <c r="I53" s="5"/>
      <c r="J53" s="4">
        <f t="shared" si="13"/>
        <v>954160</v>
      </c>
    </row>
    <row r="54" spans="1:10" ht="41.4" x14ac:dyDescent="0.25">
      <c r="A54" s="14">
        <v>38</v>
      </c>
      <c r="B54" s="6" t="s">
        <v>82</v>
      </c>
      <c r="C54" s="5">
        <v>20000</v>
      </c>
      <c r="D54" s="5"/>
      <c r="E54" s="5"/>
      <c r="F54" s="5"/>
      <c r="G54" s="5"/>
      <c r="H54" s="5"/>
      <c r="I54" s="5"/>
      <c r="J54" s="4">
        <f t="shared" si="13"/>
        <v>20000</v>
      </c>
    </row>
    <row r="55" spans="1:10" ht="55.2" x14ac:dyDescent="0.25">
      <c r="A55" s="14">
        <v>39</v>
      </c>
      <c r="B55" s="6" t="s">
        <v>93</v>
      </c>
      <c r="C55" s="6"/>
      <c r="D55" s="6">
        <v>18800</v>
      </c>
      <c r="E55" s="5"/>
      <c r="F55" s="5"/>
      <c r="G55" s="5"/>
      <c r="H55" s="5"/>
      <c r="I55" s="5"/>
      <c r="J55" s="4">
        <f t="shared" si="13"/>
        <v>18800</v>
      </c>
    </row>
    <row r="56" spans="1:10" ht="69" x14ac:dyDescent="0.25">
      <c r="A56" s="13">
        <v>40</v>
      </c>
      <c r="B56" s="23" t="s">
        <v>83</v>
      </c>
      <c r="C56" s="9">
        <f>C57</f>
        <v>345381</v>
      </c>
      <c r="D56" s="9">
        <f t="shared" ref="D56:I56" si="15">D57</f>
        <v>0</v>
      </c>
      <c r="E56" s="9">
        <f t="shared" si="15"/>
        <v>0</v>
      </c>
      <c r="F56" s="9">
        <f t="shared" si="15"/>
        <v>30629</v>
      </c>
      <c r="G56" s="9">
        <f t="shared" si="15"/>
        <v>0</v>
      </c>
      <c r="H56" s="9">
        <f t="shared" si="15"/>
        <v>2946</v>
      </c>
      <c r="I56" s="9">
        <f t="shared" si="15"/>
        <v>0</v>
      </c>
      <c r="J56" s="9">
        <f t="shared" si="13"/>
        <v>378956</v>
      </c>
    </row>
    <row r="57" spans="1:10" x14ac:dyDescent="0.25">
      <c r="A57" s="14">
        <v>41</v>
      </c>
      <c r="B57" s="24" t="s">
        <v>17</v>
      </c>
      <c r="C57" s="5">
        <f t="shared" ref="C57:I57" si="16">C58+C59+C60</f>
        <v>345381</v>
      </c>
      <c r="D57" s="5">
        <f t="shared" si="16"/>
        <v>0</v>
      </c>
      <c r="E57" s="5">
        <f t="shared" si="16"/>
        <v>0</v>
      </c>
      <c r="F57" s="5">
        <f t="shared" si="16"/>
        <v>30629</v>
      </c>
      <c r="G57" s="5">
        <f t="shared" si="16"/>
        <v>0</v>
      </c>
      <c r="H57" s="5">
        <f t="shared" si="16"/>
        <v>2946</v>
      </c>
      <c r="I57" s="5">
        <f t="shared" si="16"/>
        <v>0</v>
      </c>
      <c r="J57" s="4">
        <f t="shared" si="13"/>
        <v>378956</v>
      </c>
    </row>
    <row r="58" spans="1:10" ht="27.6" x14ac:dyDescent="0.25">
      <c r="A58" s="14" t="s">
        <v>94</v>
      </c>
      <c r="B58" s="6" t="s">
        <v>23</v>
      </c>
      <c r="C58" s="5">
        <v>198943</v>
      </c>
      <c r="D58" s="5"/>
      <c r="E58" s="5"/>
      <c r="F58" s="5">
        <v>30629</v>
      </c>
      <c r="G58" s="5"/>
      <c r="H58" s="5"/>
      <c r="I58" s="5"/>
      <c r="J58" s="4">
        <f t="shared" si="13"/>
        <v>229572</v>
      </c>
    </row>
    <row r="59" spans="1:10" ht="27.6" x14ac:dyDescent="0.25">
      <c r="A59" s="14" t="s">
        <v>95</v>
      </c>
      <c r="B59" s="6" t="s">
        <v>24</v>
      </c>
      <c r="C59" s="5">
        <f>46188+16590</f>
        <v>62778</v>
      </c>
      <c r="D59" s="5"/>
      <c r="E59" s="5"/>
      <c r="F59" s="5"/>
      <c r="G59" s="5"/>
      <c r="H59" s="5"/>
      <c r="I59" s="5"/>
      <c r="J59" s="4">
        <f t="shared" si="13"/>
        <v>62778</v>
      </c>
    </row>
    <row r="60" spans="1:10" s="7" customFormat="1" ht="27.6" x14ac:dyDescent="0.25">
      <c r="A60" s="14" t="s">
        <v>96</v>
      </c>
      <c r="B60" s="6" t="s">
        <v>25</v>
      </c>
      <c r="C60" s="5">
        <v>83660</v>
      </c>
      <c r="D60" s="5"/>
      <c r="E60" s="5"/>
      <c r="F60" s="5"/>
      <c r="G60" s="5"/>
      <c r="H60" s="5">
        <v>2946</v>
      </c>
      <c r="I60" s="5"/>
      <c r="J60" s="4">
        <f t="shared" ref="J60" si="17">SUM(C60:I60)</f>
        <v>86606</v>
      </c>
    </row>
    <row r="61" spans="1:10" ht="27.6" x14ac:dyDescent="0.25">
      <c r="A61" s="12">
        <v>42</v>
      </c>
      <c r="B61" s="22" t="s">
        <v>38</v>
      </c>
      <c r="C61" s="10">
        <f t="shared" ref="C61:I61" si="18">C62+C71</f>
        <v>7160423</v>
      </c>
      <c r="D61" s="10">
        <f t="shared" si="18"/>
        <v>308700</v>
      </c>
      <c r="E61" s="10">
        <f t="shared" si="18"/>
        <v>0</v>
      </c>
      <c r="F61" s="10">
        <f t="shared" si="18"/>
        <v>2217100</v>
      </c>
      <c r="G61" s="10">
        <f t="shared" si="18"/>
        <v>5070</v>
      </c>
      <c r="H61" s="10">
        <f t="shared" si="18"/>
        <v>1504932</v>
      </c>
      <c r="I61" s="10">
        <f t="shared" si="18"/>
        <v>0</v>
      </c>
      <c r="J61" s="10">
        <f t="shared" si="13"/>
        <v>11196225</v>
      </c>
    </row>
    <row r="62" spans="1:10" ht="41.4" x14ac:dyDescent="0.25">
      <c r="A62" s="13">
        <v>43</v>
      </c>
      <c r="B62" s="23" t="s">
        <v>84</v>
      </c>
      <c r="C62" s="9">
        <f>C63</f>
        <v>7005423</v>
      </c>
      <c r="D62" s="9">
        <f t="shared" ref="D62:I62" si="19">D63</f>
        <v>0</v>
      </c>
      <c r="E62" s="9">
        <f t="shared" si="19"/>
        <v>0</v>
      </c>
      <c r="F62" s="9">
        <f t="shared" si="19"/>
        <v>2217100</v>
      </c>
      <c r="G62" s="9">
        <f t="shared" si="19"/>
        <v>0</v>
      </c>
      <c r="H62" s="9">
        <f t="shared" si="19"/>
        <v>1475730</v>
      </c>
      <c r="I62" s="9">
        <f t="shared" si="19"/>
        <v>0</v>
      </c>
      <c r="J62" s="9">
        <f>SUM(C62:I62)</f>
        <v>10698253</v>
      </c>
    </row>
    <row r="63" spans="1:10" x14ac:dyDescent="0.25">
      <c r="A63" s="14">
        <v>44</v>
      </c>
      <c r="B63" s="24" t="s">
        <v>17</v>
      </c>
      <c r="C63" s="5">
        <f t="shared" ref="C63:J63" si="20">C64+C65+C66+C67+C68+C69+C70</f>
        <v>7005423</v>
      </c>
      <c r="D63" s="5">
        <f t="shared" si="20"/>
        <v>0</v>
      </c>
      <c r="E63" s="5">
        <f t="shared" si="20"/>
        <v>0</v>
      </c>
      <c r="F63" s="5">
        <f t="shared" si="20"/>
        <v>2217100</v>
      </c>
      <c r="G63" s="5">
        <f t="shared" si="20"/>
        <v>0</v>
      </c>
      <c r="H63" s="5">
        <f t="shared" si="20"/>
        <v>1475730</v>
      </c>
      <c r="I63" s="5">
        <f t="shared" si="20"/>
        <v>0</v>
      </c>
      <c r="J63" s="4">
        <f t="shared" si="20"/>
        <v>10698253</v>
      </c>
    </row>
    <row r="64" spans="1:10" ht="27.6" x14ac:dyDescent="0.25">
      <c r="A64" s="14" t="s">
        <v>97</v>
      </c>
      <c r="B64" s="6" t="s">
        <v>26</v>
      </c>
      <c r="C64" s="5">
        <v>586000</v>
      </c>
      <c r="D64" s="5"/>
      <c r="E64" s="5"/>
      <c r="F64" s="5"/>
      <c r="G64" s="5"/>
      <c r="H64" s="5"/>
      <c r="I64" s="5"/>
      <c r="J64" s="4">
        <f>SUM(C64:I64)</f>
        <v>586000</v>
      </c>
    </row>
    <row r="65" spans="1:10" ht="27.6" x14ac:dyDescent="0.25">
      <c r="A65" s="14" t="s">
        <v>98</v>
      </c>
      <c r="B65" s="6" t="s">
        <v>27</v>
      </c>
      <c r="C65" s="5">
        <f>248000+40000</f>
        <v>288000</v>
      </c>
      <c r="D65" s="5"/>
      <c r="E65" s="5"/>
      <c r="F65" s="5">
        <f>2079333+137767</f>
        <v>2217100</v>
      </c>
      <c r="G65" s="5"/>
      <c r="H65" s="5">
        <v>754726</v>
      </c>
      <c r="I65" s="5"/>
      <c r="J65" s="4">
        <f>SUM(C65:I65)</f>
        <v>3259826</v>
      </c>
    </row>
    <row r="66" spans="1:10" ht="27.6" x14ac:dyDescent="0.25">
      <c r="A66" s="14" t="s">
        <v>99</v>
      </c>
      <c r="B66" s="6" t="s">
        <v>43</v>
      </c>
      <c r="C66" s="5">
        <v>1922968</v>
      </c>
      <c r="D66" s="5"/>
      <c r="E66" s="5"/>
      <c r="F66" s="5"/>
      <c r="G66" s="5"/>
      <c r="H66" s="5"/>
      <c r="I66" s="5"/>
      <c r="J66" s="4">
        <f t="shared" ref="J66:J70" si="21">SUM(C66:I66)</f>
        <v>1922968</v>
      </c>
    </row>
    <row r="67" spans="1:10" ht="27.6" x14ac:dyDescent="0.25">
      <c r="A67" s="14" t="s">
        <v>100</v>
      </c>
      <c r="B67" s="6" t="s">
        <v>28</v>
      </c>
      <c r="C67" s="5">
        <v>1569081</v>
      </c>
      <c r="D67" s="5"/>
      <c r="E67" s="5"/>
      <c r="F67" s="5"/>
      <c r="G67" s="5"/>
      <c r="H67" s="5">
        <f>198687+522317</f>
        <v>721004</v>
      </c>
      <c r="I67" s="5"/>
      <c r="J67" s="4">
        <f t="shared" si="21"/>
        <v>2290085</v>
      </c>
    </row>
    <row r="68" spans="1:10" ht="41.4" x14ac:dyDescent="0.25">
      <c r="A68" s="14" t="s">
        <v>101</v>
      </c>
      <c r="B68" s="6" t="s">
        <v>29</v>
      </c>
      <c r="C68" s="6">
        <v>223624</v>
      </c>
      <c r="D68" s="6"/>
      <c r="E68" s="6"/>
      <c r="F68" s="6"/>
      <c r="G68" s="6"/>
      <c r="H68" s="6"/>
      <c r="I68" s="6"/>
      <c r="J68" s="4">
        <f t="shared" si="21"/>
        <v>223624</v>
      </c>
    </row>
    <row r="69" spans="1:10" ht="27.6" x14ac:dyDescent="0.25">
      <c r="A69" s="14" t="s">
        <v>102</v>
      </c>
      <c r="B69" s="6" t="s">
        <v>30</v>
      </c>
      <c r="C69" s="5">
        <f>1737750-40000</f>
        <v>1697750</v>
      </c>
      <c r="D69" s="5"/>
      <c r="E69" s="5"/>
      <c r="F69" s="5"/>
      <c r="G69" s="5"/>
      <c r="H69" s="5"/>
      <c r="I69" s="5"/>
      <c r="J69" s="4">
        <f t="shared" si="21"/>
        <v>1697750</v>
      </c>
    </row>
    <row r="70" spans="1:10" ht="27.6" x14ac:dyDescent="0.25">
      <c r="A70" s="14" t="s">
        <v>103</v>
      </c>
      <c r="B70" s="6" t="s">
        <v>40</v>
      </c>
      <c r="C70" s="5">
        <v>718000</v>
      </c>
      <c r="D70" s="5"/>
      <c r="E70" s="5"/>
      <c r="F70" s="5"/>
      <c r="G70" s="5"/>
      <c r="H70" s="5"/>
      <c r="I70" s="5"/>
      <c r="J70" s="4">
        <f t="shared" si="21"/>
        <v>718000</v>
      </c>
    </row>
    <row r="71" spans="1:10" ht="55.2" x14ac:dyDescent="0.25">
      <c r="A71" s="13">
        <v>45</v>
      </c>
      <c r="B71" s="23" t="s">
        <v>85</v>
      </c>
      <c r="C71" s="9">
        <f>C72</f>
        <v>155000</v>
      </c>
      <c r="D71" s="9">
        <f t="shared" ref="D71:I71" si="22">D72</f>
        <v>308700</v>
      </c>
      <c r="E71" s="9">
        <f t="shared" si="22"/>
        <v>0</v>
      </c>
      <c r="F71" s="9">
        <f t="shared" si="22"/>
        <v>0</v>
      </c>
      <c r="G71" s="9">
        <f t="shared" si="22"/>
        <v>5070</v>
      </c>
      <c r="H71" s="9">
        <f t="shared" si="22"/>
        <v>29202</v>
      </c>
      <c r="I71" s="9">
        <f t="shared" si="22"/>
        <v>0</v>
      </c>
      <c r="J71" s="9">
        <f t="shared" ref="J71" si="23">SUM(C71:I71)</f>
        <v>497972</v>
      </c>
    </row>
    <row r="72" spans="1:10" x14ac:dyDescent="0.25">
      <c r="A72" s="14">
        <v>46</v>
      </c>
      <c r="B72" s="24" t="s">
        <v>17</v>
      </c>
      <c r="C72" s="5">
        <f t="shared" ref="C72:I72" si="24">C73+C74+C75</f>
        <v>155000</v>
      </c>
      <c r="D72" s="5">
        <f t="shared" si="24"/>
        <v>308700</v>
      </c>
      <c r="E72" s="5">
        <f t="shared" si="24"/>
        <v>0</v>
      </c>
      <c r="F72" s="5">
        <f t="shared" si="24"/>
        <v>0</v>
      </c>
      <c r="G72" s="5">
        <f t="shared" si="24"/>
        <v>5070</v>
      </c>
      <c r="H72" s="5">
        <f t="shared" si="24"/>
        <v>29202</v>
      </c>
      <c r="I72" s="5">
        <f t="shared" si="24"/>
        <v>0</v>
      </c>
      <c r="J72" s="4">
        <f t="shared" ref="J72:J75" si="25">SUM(C72:I72)</f>
        <v>497972</v>
      </c>
    </row>
    <row r="73" spans="1:10" ht="27.6" x14ac:dyDescent="0.25">
      <c r="A73" s="14" t="s">
        <v>104</v>
      </c>
      <c r="B73" s="6" t="s">
        <v>31</v>
      </c>
      <c r="C73" s="5"/>
      <c r="D73" s="5">
        <v>308700</v>
      </c>
      <c r="E73" s="5"/>
      <c r="F73" s="5"/>
      <c r="G73" s="5"/>
      <c r="H73" s="5"/>
      <c r="I73" s="5"/>
      <c r="J73" s="4">
        <f t="shared" si="25"/>
        <v>308700</v>
      </c>
    </row>
    <row r="74" spans="1:10" x14ac:dyDescent="0.25">
      <c r="A74" s="14" t="s">
        <v>105</v>
      </c>
      <c r="B74" s="6" t="s">
        <v>41</v>
      </c>
      <c r="C74" s="5">
        <v>30000</v>
      </c>
      <c r="D74" s="5"/>
      <c r="E74" s="5"/>
      <c r="F74" s="5"/>
      <c r="G74" s="5"/>
      <c r="H74" s="5"/>
      <c r="I74" s="5"/>
      <c r="J74" s="4">
        <f t="shared" si="25"/>
        <v>30000</v>
      </c>
    </row>
    <row r="75" spans="1:10" x14ac:dyDescent="0.25">
      <c r="A75" s="14" t="s">
        <v>106</v>
      </c>
      <c r="B75" s="6" t="s">
        <v>44</v>
      </c>
      <c r="C75" s="5">
        <v>125000</v>
      </c>
      <c r="D75" s="5"/>
      <c r="E75" s="5"/>
      <c r="F75" s="5"/>
      <c r="G75" s="5">
        <v>5070</v>
      </c>
      <c r="H75" s="5">
        <v>29202</v>
      </c>
      <c r="I75" s="5"/>
      <c r="J75" s="4">
        <f t="shared" si="25"/>
        <v>159272</v>
      </c>
    </row>
    <row r="76" spans="1:10" ht="69" x14ac:dyDescent="0.25">
      <c r="A76" s="12">
        <v>47</v>
      </c>
      <c r="B76" s="22" t="s">
        <v>86</v>
      </c>
      <c r="C76" s="10">
        <f>C77</f>
        <v>8135359</v>
      </c>
      <c r="D76" s="10">
        <f t="shared" ref="D76:I76" si="26">D77</f>
        <v>521168</v>
      </c>
      <c r="E76" s="10">
        <f t="shared" si="26"/>
        <v>0</v>
      </c>
      <c r="F76" s="10">
        <f t="shared" si="26"/>
        <v>43036</v>
      </c>
      <c r="G76" s="10">
        <f t="shared" si="26"/>
        <v>184233</v>
      </c>
      <c r="H76" s="10">
        <f t="shared" si="26"/>
        <v>0</v>
      </c>
      <c r="I76" s="10">
        <f t="shared" si="26"/>
        <v>400000</v>
      </c>
      <c r="J76" s="10">
        <f>SUM(C76:I76)</f>
        <v>9283796</v>
      </c>
    </row>
    <row r="77" spans="1:10" ht="27.6" x14ac:dyDescent="0.25">
      <c r="A77" s="13">
        <v>48</v>
      </c>
      <c r="B77" s="23" t="s">
        <v>32</v>
      </c>
      <c r="C77" s="9">
        <f t="shared" ref="C77:I77" si="27">C78+C81+C82+C83</f>
        <v>8135359</v>
      </c>
      <c r="D77" s="9">
        <f t="shared" si="27"/>
        <v>521168</v>
      </c>
      <c r="E77" s="9">
        <f t="shared" si="27"/>
        <v>0</v>
      </c>
      <c r="F77" s="9">
        <f t="shared" si="27"/>
        <v>43036</v>
      </c>
      <c r="G77" s="9">
        <f t="shared" si="27"/>
        <v>184233</v>
      </c>
      <c r="H77" s="9">
        <f t="shared" si="27"/>
        <v>0</v>
      </c>
      <c r="I77" s="9">
        <f t="shared" si="27"/>
        <v>400000</v>
      </c>
      <c r="J77" s="9">
        <f>SUM(C77:I77)</f>
        <v>9283796</v>
      </c>
    </row>
    <row r="78" spans="1:10" x14ac:dyDescent="0.25">
      <c r="A78" s="14">
        <v>49</v>
      </c>
      <c r="B78" s="24" t="s">
        <v>17</v>
      </c>
      <c r="C78" s="5">
        <f>C79+C80</f>
        <v>7124622</v>
      </c>
      <c r="D78" s="5">
        <f>D79+D80</f>
        <v>521168</v>
      </c>
      <c r="E78" s="5">
        <f t="shared" ref="E78:I78" si="28">E79+E80</f>
        <v>0</v>
      </c>
      <c r="F78" s="5">
        <f t="shared" si="28"/>
        <v>43036</v>
      </c>
      <c r="G78" s="5">
        <f t="shared" si="28"/>
        <v>184233</v>
      </c>
      <c r="H78" s="5">
        <f t="shared" si="28"/>
        <v>0</v>
      </c>
      <c r="I78" s="5">
        <f t="shared" si="28"/>
        <v>0</v>
      </c>
      <c r="J78" s="4">
        <f>SUM(C78:I78)</f>
        <v>7873059</v>
      </c>
    </row>
    <row r="79" spans="1:10" ht="94.5" customHeight="1" x14ac:dyDescent="0.25">
      <c r="A79" s="14" t="s">
        <v>107</v>
      </c>
      <c r="B79" s="6" t="s">
        <v>33</v>
      </c>
      <c r="C79" s="5">
        <v>526000</v>
      </c>
      <c r="D79" s="5"/>
      <c r="E79" s="5"/>
      <c r="F79" s="5"/>
      <c r="G79" s="5"/>
      <c r="H79" s="5"/>
      <c r="I79" s="5"/>
      <c r="J79" s="4">
        <f>SUM(C79:I79)</f>
        <v>526000</v>
      </c>
    </row>
    <row r="80" spans="1:10" ht="55.2" x14ac:dyDescent="0.25">
      <c r="A80" s="14" t="s">
        <v>108</v>
      </c>
      <c r="B80" s="6" t="s">
        <v>34</v>
      </c>
      <c r="C80" s="5">
        <f>6590622-4000+12000</f>
        <v>6598622</v>
      </c>
      <c r="D80" s="5">
        <f>555809-18800-21000+6036-877</f>
        <v>521168</v>
      </c>
      <c r="E80" s="5"/>
      <c r="F80" s="5">
        <f>43017+19</f>
        <v>43036</v>
      </c>
      <c r="G80" s="5">
        <v>184233</v>
      </c>
      <c r="H80" s="5"/>
      <c r="I80" s="5"/>
      <c r="J80" s="4">
        <f>SUM(C80:I80)</f>
        <v>7347059</v>
      </c>
    </row>
    <row r="81" spans="1:10" ht="55.2" x14ac:dyDescent="0.25">
      <c r="A81" s="14">
        <v>50</v>
      </c>
      <c r="B81" s="6" t="s">
        <v>87</v>
      </c>
      <c r="C81" s="5">
        <v>90000</v>
      </c>
      <c r="D81" s="5"/>
      <c r="E81" s="5"/>
      <c r="F81" s="5"/>
      <c r="G81" s="5"/>
      <c r="H81" s="5"/>
      <c r="I81" s="5"/>
      <c r="J81" s="4">
        <f t="shared" ref="J81:J88" si="29">SUM(C81:I81)</f>
        <v>90000</v>
      </c>
    </row>
    <row r="82" spans="1:10" ht="41.4" x14ac:dyDescent="0.25">
      <c r="A82" s="14">
        <v>51</v>
      </c>
      <c r="B82" s="6" t="s">
        <v>88</v>
      </c>
      <c r="C82" s="5">
        <v>153000</v>
      </c>
      <c r="D82" s="5"/>
      <c r="E82" s="5"/>
      <c r="F82" s="5"/>
      <c r="G82" s="5"/>
      <c r="H82" s="5"/>
      <c r="I82" s="5"/>
      <c r="J82" s="4">
        <f t="shared" si="29"/>
        <v>153000</v>
      </c>
    </row>
    <row r="83" spans="1:10" x14ac:dyDescent="0.25">
      <c r="A83" s="14">
        <v>52</v>
      </c>
      <c r="B83" s="24" t="s">
        <v>17</v>
      </c>
      <c r="C83" s="5">
        <f>C84+C85</f>
        <v>767737</v>
      </c>
      <c r="D83" s="5">
        <f>D84+D85</f>
        <v>0</v>
      </c>
      <c r="E83" s="5">
        <f t="shared" ref="E83:I83" si="30">E84+E85</f>
        <v>0</v>
      </c>
      <c r="F83" s="5">
        <f t="shared" si="30"/>
        <v>0</v>
      </c>
      <c r="G83" s="5">
        <f t="shared" si="30"/>
        <v>0</v>
      </c>
      <c r="H83" s="5">
        <f t="shared" si="30"/>
        <v>0</v>
      </c>
      <c r="I83" s="5">
        <f t="shared" si="30"/>
        <v>400000</v>
      </c>
      <c r="J83" s="4">
        <f t="shared" si="29"/>
        <v>1167737</v>
      </c>
    </row>
    <row r="84" spans="1:10" ht="27.6" x14ac:dyDescent="0.25">
      <c r="A84" s="14" t="s">
        <v>109</v>
      </c>
      <c r="B84" s="6" t="s">
        <v>35</v>
      </c>
      <c r="C84" s="5">
        <v>96000</v>
      </c>
      <c r="D84" s="5"/>
      <c r="E84" s="5"/>
      <c r="F84" s="5"/>
      <c r="G84" s="5"/>
      <c r="H84" s="5"/>
      <c r="I84" s="5"/>
      <c r="J84" s="4">
        <f t="shared" si="29"/>
        <v>96000</v>
      </c>
    </row>
    <row r="85" spans="1:10" x14ac:dyDescent="0.25">
      <c r="A85" s="14" t="s">
        <v>110</v>
      </c>
      <c r="B85" s="6" t="s">
        <v>36</v>
      </c>
      <c r="C85" s="5">
        <v>671737</v>
      </c>
      <c r="D85" s="5"/>
      <c r="E85" s="5"/>
      <c r="F85" s="5"/>
      <c r="G85" s="5"/>
      <c r="H85" s="5"/>
      <c r="I85" s="5">
        <v>400000</v>
      </c>
      <c r="J85" s="4">
        <f t="shared" si="29"/>
        <v>1071737</v>
      </c>
    </row>
    <row r="86" spans="1:10" x14ac:dyDescent="0.25">
      <c r="A86" s="12">
        <v>53</v>
      </c>
      <c r="B86" s="22" t="s">
        <v>10</v>
      </c>
      <c r="C86" s="10">
        <f t="shared" ref="C86:I86" si="31">C12+C61+C76</f>
        <v>38432678</v>
      </c>
      <c r="D86" s="10">
        <f t="shared" si="31"/>
        <v>4674430</v>
      </c>
      <c r="E86" s="10">
        <f t="shared" si="31"/>
        <v>13128500</v>
      </c>
      <c r="F86" s="10">
        <f t="shared" si="31"/>
        <v>3559600</v>
      </c>
      <c r="G86" s="10">
        <f t="shared" si="31"/>
        <v>1450904</v>
      </c>
      <c r="H86" s="10">
        <f t="shared" si="31"/>
        <v>2574909</v>
      </c>
      <c r="I86" s="10">
        <f t="shared" si="31"/>
        <v>400000</v>
      </c>
      <c r="J86" s="10">
        <f t="shared" si="29"/>
        <v>64221021</v>
      </c>
    </row>
    <row r="87" spans="1:10" ht="66.75" customHeight="1" x14ac:dyDescent="0.25">
      <c r="A87" s="14">
        <v>54</v>
      </c>
      <c r="B87" s="6" t="s">
        <v>37</v>
      </c>
      <c r="C87" s="5">
        <v>921400</v>
      </c>
      <c r="D87" s="5"/>
      <c r="E87" s="5"/>
      <c r="F87" s="5"/>
      <c r="G87" s="5"/>
      <c r="H87" s="5"/>
      <c r="I87" s="5"/>
      <c r="J87" s="4">
        <f t="shared" si="29"/>
        <v>921400</v>
      </c>
    </row>
    <row r="88" spans="1:10" x14ac:dyDescent="0.25">
      <c r="A88" s="12">
        <v>55</v>
      </c>
      <c r="B88" s="22" t="s">
        <v>11</v>
      </c>
      <c r="C88" s="10">
        <f>C86+C87</f>
        <v>39354078</v>
      </c>
      <c r="D88" s="10">
        <f t="shared" ref="D88:I88" si="32">D86+D87</f>
        <v>4674430</v>
      </c>
      <c r="E88" s="10">
        <f t="shared" si="32"/>
        <v>13128500</v>
      </c>
      <c r="F88" s="10">
        <f t="shared" si="32"/>
        <v>3559600</v>
      </c>
      <c r="G88" s="10">
        <f t="shared" si="32"/>
        <v>1450904</v>
      </c>
      <c r="H88" s="10">
        <f t="shared" si="32"/>
        <v>2574909</v>
      </c>
      <c r="I88" s="10">
        <f t="shared" si="32"/>
        <v>400000</v>
      </c>
      <c r="J88" s="10">
        <f t="shared" si="29"/>
        <v>65142421</v>
      </c>
    </row>
    <row r="91" spans="1:10" x14ac:dyDescent="0.25">
      <c r="A91" s="15">
        <v>1</v>
      </c>
      <c r="B91" s="16" t="s">
        <v>18</v>
      </c>
      <c r="C91" s="16">
        <f t="shared" ref="C91:I91" si="33">C12</f>
        <v>23136896</v>
      </c>
      <c r="D91" s="16">
        <f t="shared" si="33"/>
        <v>3844562</v>
      </c>
      <c r="E91" s="16">
        <f t="shared" si="33"/>
        <v>13128500</v>
      </c>
      <c r="F91" s="16">
        <f t="shared" si="33"/>
        <v>1299464</v>
      </c>
      <c r="G91" s="16">
        <f t="shared" si="33"/>
        <v>1261601</v>
      </c>
      <c r="H91" s="16">
        <f t="shared" si="33"/>
        <v>1069977</v>
      </c>
      <c r="I91" s="16">
        <f t="shared" si="33"/>
        <v>0</v>
      </c>
      <c r="J91" s="17">
        <f t="shared" ref="J91:J95" si="34">SUM(C91:I91)</f>
        <v>43741000</v>
      </c>
    </row>
    <row r="92" spans="1:10" ht="30.75" customHeight="1" x14ac:dyDescent="0.25">
      <c r="A92" s="15">
        <v>2</v>
      </c>
      <c r="B92" s="18" t="s">
        <v>38</v>
      </c>
      <c r="C92" s="16">
        <f t="shared" ref="C92:I92" si="35">C61</f>
        <v>7160423</v>
      </c>
      <c r="D92" s="16">
        <f t="shared" si="35"/>
        <v>308700</v>
      </c>
      <c r="E92" s="16">
        <f t="shared" si="35"/>
        <v>0</v>
      </c>
      <c r="F92" s="16">
        <f t="shared" si="35"/>
        <v>2217100</v>
      </c>
      <c r="G92" s="16">
        <f t="shared" si="35"/>
        <v>5070</v>
      </c>
      <c r="H92" s="16">
        <f t="shared" si="35"/>
        <v>1504932</v>
      </c>
      <c r="I92" s="16">
        <f t="shared" si="35"/>
        <v>0</v>
      </c>
      <c r="J92" s="17">
        <f t="shared" si="34"/>
        <v>11196225</v>
      </c>
    </row>
    <row r="93" spans="1:10" s="7" customFormat="1" ht="27.6" x14ac:dyDescent="0.25">
      <c r="A93" s="14">
        <v>3</v>
      </c>
      <c r="B93" s="6" t="s">
        <v>39</v>
      </c>
      <c r="C93" s="5">
        <f t="shared" ref="C93:I93" si="36">C76</f>
        <v>8135359</v>
      </c>
      <c r="D93" s="5">
        <f t="shared" si="36"/>
        <v>521168</v>
      </c>
      <c r="E93" s="5">
        <f t="shared" si="36"/>
        <v>0</v>
      </c>
      <c r="F93" s="5">
        <f t="shared" si="36"/>
        <v>43036</v>
      </c>
      <c r="G93" s="5">
        <f t="shared" si="36"/>
        <v>184233</v>
      </c>
      <c r="H93" s="5">
        <f t="shared" si="36"/>
        <v>0</v>
      </c>
      <c r="I93" s="5">
        <f t="shared" si="36"/>
        <v>400000</v>
      </c>
      <c r="J93" s="4">
        <f t="shared" si="34"/>
        <v>9283796</v>
      </c>
    </row>
    <row r="94" spans="1:10" x14ac:dyDescent="0.25">
      <c r="A94" s="19">
        <v>4</v>
      </c>
      <c r="B94" s="20" t="s">
        <v>10</v>
      </c>
      <c r="C94" s="20">
        <f>SUM(C91:C93)</f>
        <v>38432678</v>
      </c>
      <c r="D94" s="20">
        <f t="shared" ref="D94:I94" si="37">SUM(D91:D93)</f>
        <v>4674430</v>
      </c>
      <c r="E94" s="20">
        <f t="shared" si="37"/>
        <v>13128500</v>
      </c>
      <c r="F94" s="20">
        <f t="shared" si="37"/>
        <v>3559600</v>
      </c>
      <c r="G94" s="20">
        <f t="shared" si="37"/>
        <v>1450904</v>
      </c>
      <c r="H94" s="20">
        <f t="shared" si="37"/>
        <v>2574909</v>
      </c>
      <c r="I94" s="20">
        <f t="shared" si="37"/>
        <v>400000</v>
      </c>
      <c r="J94" s="20">
        <f t="shared" si="34"/>
        <v>64221021</v>
      </c>
    </row>
    <row r="95" spans="1:10" s="7" customFormat="1" ht="27.6" x14ac:dyDescent="0.25">
      <c r="A95" s="14">
        <v>5</v>
      </c>
      <c r="B95" s="6" t="s">
        <v>16</v>
      </c>
      <c r="C95" s="5">
        <f t="shared" ref="C95:I95" si="38">C87</f>
        <v>921400</v>
      </c>
      <c r="D95" s="5">
        <f t="shared" si="38"/>
        <v>0</v>
      </c>
      <c r="E95" s="5">
        <f t="shared" si="38"/>
        <v>0</v>
      </c>
      <c r="F95" s="5">
        <f t="shared" si="38"/>
        <v>0</v>
      </c>
      <c r="G95" s="5">
        <f t="shared" si="38"/>
        <v>0</v>
      </c>
      <c r="H95" s="5">
        <f t="shared" si="38"/>
        <v>0</v>
      </c>
      <c r="I95" s="5">
        <f t="shared" si="38"/>
        <v>0</v>
      </c>
      <c r="J95" s="4">
        <f t="shared" si="34"/>
        <v>921400</v>
      </c>
    </row>
    <row r="96" spans="1:10" x14ac:dyDescent="0.25">
      <c r="A96" s="19">
        <v>6</v>
      </c>
      <c r="B96" s="20" t="s">
        <v>11</v>
      </c>
      <c r="C96" s="20">
        <f>C94+C95</f>
        <v>39354078</v>
      </c>
      <c r="D96" s="20">
        <f t="shared" ref="D96:I96" si="39">D94+D95</f>
        <v>4674430</v>
      </c>
      <c r="E96" s="20">
        <f t="shared" si="39"/>
        <v>13128500</v>
      </c>
      <c r="F96" s="20">
        <f t="shared" si="39"/>
        <v>3559600</v>
      </c>
      <c r="G96" s="20">
        <f t="shared" si="39"/>
        <v>1450904</v>
      </c>
      <c r="H96" s="20">
        <f t="shared" si="39"/>
        <v>2574909</v>
      </c>
      <c r="I96" s="20">
        <f t="shared" si="39"/>
        <v>400000</v>
      </c>
      <c r="J96" s="20">
        <f>SUM(C96:I96)</f>
        <v>65142421</v>
      </c>
    </row>
    <row r="98" spans="4:7" x14ac:dyDescent="0.25">
      <c r="D98" s="8"/>
      <c r="E98" s="8"/>
      <c r="F98" s="8"/>
      <c r="G98" s="8"/>
    </row>
  </sheetData>
  <mergeCells count="10">
    <mergeCell ref="A7:J7"/>
    <mergeCell ref="A9:A10"/>
    <mergeCell ref="B9:B10"/>
    <mergeCell ref="C9:C10"/>
    <mergeCell ref="D9:E9"/>
    <mergeCell ref="F9:F10"/>
    <mergeCell ref="G9:G10"/>
    <mergeCell ref="H9:H10"/>
    <mergeCell ref="I9:I10"/>
    <mergeCell ref="J9:J10"/>
  </mergeCells>
  <phoneticPr fontId="3" type="noConversion"/>
  <pageMargins left="0.15748031496062992" right="0.15748031496062992" top="0.59055118110236227" bottom="0.23622047244094491" header="0.31496062992125984" footer="0.15748031496062992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9784-B851-4BA5-9B80-1A9250DDF08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2026-05-27T14:54:07Z</cp:lastPrinted>
  <dcterms:created xsi:type="dcterms:W3CDTF">2025-02-04T06:34:54Z</dcterms:created>
  <dcterms:modified xsi:type="dcterms:W3CDTF">2026-05-27T15:18:31Z</dcterms:modified>
</cp:coreProperties>
</file>