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as biudžetas/"/>
    </mc:Choice>
  </mc:AlternateContent>
  <xr:revisionPtr revIDLastSave="0" documentId="8_{6DC0B5BD-9754-425D-9FA7-9D418D391D21}" xr6:coauthVersionLast="47" xr6:coauthVersionMax="47" xr10:uidLastSave="{00000000-0000-0000-0000-000000000000}"/>
  <bookViews>
    <workbookView xWindow="-108" yWindow="-108" windowWidth="23256" windowHeight="13896" xr2:uid="{CE0E484E-C9B5-4081-91AC-22E008C921E8}"/>
  </bookViews>
  <sheets>
    <sheet name="Lapas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E21" i="2"/>
  <c r="E25" i="2"/>
  <c r="C37" i="2" l="1"/>
  <c r="C29" i="2"/>
  <c r="C24" i="2"/>
  <c r="C23" i="2" s="1"/>
  <c r="C22" i="2"/>
  <c r="C21" i="2"/>
  <c r="C17" i="2"/>
  <c r="C14" i="2"/>
  <c r="C10" i="2"/>
  <c r="C8" i="2"/>
  <c r="C7" i="2" s="1"/>
  <c r="G53" i="2"/>
  <c r="E53" i="2"/>
  <c r="C53" i="2"/>
  <c r="G52" i="2"/>
  <c r="J52" i="2" s="1"/>
  <c r="E52" i="2"/>
  <c r="C52" i="2"/>
  <c r="G50" i="2"/>
  <c r="G49" i="2"/>
  <c r="E49" i="2"/>
  <c r="C49" i="2"/>
  <c r="J42" i="2"/>
  <c r="I42" i="2"/>
  <c r="I53" i="2" s="1"/>
  <c r="J41" i="2"/>
  <c r="I41" i="2"/>
  <c r="I52" i="2" s="1"/>
  <c r="I39" i="2"/>
  <c r="J38" i="2"/>
  <c r="I38" i="2"/>
  <c r="G37" i="2"/>
  <c r="E37" i="2"/>
  <c r="J36" i="2"/>
  <c r="I36" i="2"/>
  <c r="J35" i="2"/>
  <c r="I35" i="2"/>
  <c r="I34" i="2"/>
  <c r="J33" i="2"/>
  <c r="I33" i="2"/>
  <c r="J32" i="2"/>
  <c r="I32" i="2"/>
  <c r="J31" i="2"/>
  <c r="I31" i="2"/>
  <c r="J30" i="2"/>
  <c r="I30" i="2"/>
  <c r="G29" i="2"/>
  <c r="E29" i="2"/>
  <c r="J28" i="2"/>
  <c r="I28" i="2"/>
  <c r="J27" i="2"/>
  <c r="I27" i="2"/>
  <c r="J26" i="2"/>
  <c r="I26" i="2"/>
  <c r="J25" i="2"/>
  <c r="I25" i="2"/>
  <c r="G24" i="2"/>
  <c r="E24" i="2"/>
  <c r="E23" i="2" s="1"/>
  <c r="I22" i="2"/>
  <c r="J22" i="2"/>
  <c r="J21" i="2"/>
  <c r="J20" i="2"/>
  <c r="I20" i="2"/>
  <c r="J19" i="2"/>
  <c r="I19" i="2"/>
  <c r="J18" i="2"/>
  <c r="I18" i="2"/>
  <c r="G17" i="2"/>
  <c r="E17" i="2"/>
  <c r="J15" i="2"/>
  <c r="I15" i="2"/>
  <c r="G14" i="2"/>
  <c r="E14" i="2"/>
  <c r="J14" i="2" s="1"/>
  <c r="J13" i="2"/>
  <c r="I13" i="2"/>
  <c r="J12" i="2"/>
  <c r="I12" i="2"/>
  <c r="J11" i="2"/>
  <c r="I11" i="2"/>
  <c r="G10" i="2"/>
  <c r="E10" i="2"/>
  <c r="I10" i="2" s="1"/>
  <c r="J9" i="2"/>
  <c r="I9" i="2"/>
  <c r="G8" i="2"/>
  <c r="E8" i="2"/>
  <c r="C16" i="2" l="1"/>
  <c r="J49" i="2"/>
  <c r="J8" i="2"/>
  <c r="J53" i="2"/>
  <c r="I37" i="2"/>
  <c r="I29" i="2"/>
  <c r="I24" i="2"/>
  <c r="I14" i="2"/>
  <c r="I8" i="2"/>
  <c r="J37" i="2"/>
  <c r="I49" i="2"/>
  <c r="J29" i="2"/>
  <c r="C40" i="2"/>
  <c r="J17" i="2"/>
  <c r="G23" i="2"/>
  <c r="I17" i="2"/>
  <c r="C50" i="2"/>
  <c r="E7" i="2"/>
  <c r="I21" i="2"/>
  <c r="I50" i="2" s="1"/>
  <c r="E50" i="2"/>
  <c r="J50" i="2" s="1"/>
  <c r="J10" i="2"/>
  <c r="G7" i="2"/>
  <c r="E16" i="2"/>
  <c r="J24" i="2"/>
  <c r="G16" i="2"/>
  <c r="C43" i="2" l="1"/>
  <c r="J23" i="2"/>
  <c r="I23" i="2"/>
  <c r="E47" i="2"/>
  <c r="E40" i="2"/>
  <c r="E48" i="2"/>
  <c r="C48" i="2"/>
  <c r="J16" i="2"/>
  <c r="G48" i="2"/>
  <c r="I16" i="2"/>
  <c r="I48" i="2" s="1"/>
  <c r="I7" i="2"/>
  <c r="G40" i="2"/>
  <c r="G47" i="2"/>
  <c r="J7" i="2"/>
  <c r="C47" i="2"/>
  <c r="J47" i="2" l="1"/>
  <c r="I47" i="2"/>
  <c r="G55" i="2"/>
  <c r="G51" i="2"/>
  <c r="J48" i="2"/>
  <c r="E43" i="2"/>
  <c r="F40" i="2" s="1"/>
  <c r="C55" i="2"/>
  <c r="C51" i="2"/>
  <c r="J40" i="2"/>
  <c r="G43" i="2"/>
  <c r="I40" i="2"/>
  <c r="E51" i="2"/>
  <c r="E55" i="2"/>
  <c r="D39" i="2" l="1"/>
  <c r="D35" i="2"/>
  <c r="D31" i="2"/>
  <c r="D28" i="2"/>
  <c r="D20" i="2"/>
  <c r="D12" i="2"/>
  <c r="D29" i="2"/>
  <c r="D18" i="2"/>
  <c r="D41" i="2"/>
  <c r="D32" i="2"/>
  <c r="D13" i="2"/>
  <c r="D38" i="2"/>
  <c r="D34" i="2"/>
  <c r="D30" i="2"/>
  <c r="D27" i="2"/>
  <c r="D19" i="2"/>
  <c r="D15" i="2"/>
  <c r="D11" i="2"/>
  <c r="D42" i="2"/>
  <c r="D33" i="2"/>
  <c r="D26" i="2"/>
  <c r="D21" i="2"/>
  <c r="D36" i="2"/>
  <c r="D25" i="2"/>
  <c r="D9" i="2"/>
  <c r="D17" i="2"/>
  <c r="D37" i="2"/>
  <c r="D7" i="2"/>
  <c r="D14" i="2"/>
  <c r="D22" i="2"/>
  <c r="D24" i="2"/>
  <c r="D23" i="2"/>
  <c r="D8" i="2"/>
  <c r="D16" i="2"/>
  <c r="D10" i="2"/>
  <c r="D40" i="2"/>
  <c r="D43" i="2"/>
  <c r="J43" i="2"/>
  <c r="H39" i="2"/>
  <c r="H35" i="2"/>
  <c r="H34" i="2"/>
  <c r="H30" i="2"/>
  <c r="H25" i="2"/>
  <c r="H20" i="2"/>
  <c r="H15" i="2"/>
  <c r="H9" i="2"/>
  <c r="I43" i="2"/>
  <c r="H33" i="2"/>
  <c r="H29" i="2"/>
  <c r="H28" i="2"/>
  <c r="H43" i="2"/>
  <c r="H42" i="2"/>
  <c r="H38" i="2"/>
  <c r="H32" i="2"/>
  <c r="H27" i="2"/>
  <c r="H22" i="2"/>
  <c r="H18" i="2"/>
  <c r="H12" i="2"/>
  <c r="H41" i="2"/>
  <c r="H37" i="2"/>
  <c r="H36" i="2"/>
  <c r="H31" i="2"/>
  <c r="H8" i="2"/>
  <c r="H21" i="2"/>
  <c r="H19" i="2"/>
  <c r="H26" i="2"/>
  <c r="H11" i="2"/>
  <c r="H14" i="2"/>
  <c r="H13" i="2"/>
  <c r="H17" i="2"/>
  <c r="H24" i="2"/>
  <c r="H10" i="2"/>
  <c r="H16" i="2"/>
  <c r="H7" i="2"/>
  <c r="H23" i="2"/>
  <c r="C54" i="2"/>
  <c r="D55" i="2" s="1"/>
  <c r="F43" i="2"/>
  <c r="F41" i="2"/>
  <c r="F36" i="2"/>
  <c r="F31" i="2"/>
  <c r="F26" i="2"/>
  <c r="F11" i="2"/>
  <c r="F39" i="2"/>
  <c r="F37" i="2"/>
  <c r="F35" i="2"/>
  <c r="F34" i="2"/>
  <c r="F30" i="2"/>
  <c r="F33" i="2"/>
  <c r="F28" i="2"/>
  <c r="F19" i="2"/>
  <c r="F13" i="2"/>
  <c r="F42" i="2"/>
  <c r="F38" i="2"/>
  <c r="F32" i="2"/>
  <c r="F29" i="2"/>
  <c r="F25" i="2"/>
  <c r="F18" i="2"/>
  <c r="F15" i="2"/>
  <c r="F14" i="2"/>
  <c r="F20" i="2"/>
  <c r="F9" i="2"/>
  <c r="F8" i="2"/>
  <c r="F27" i="2"/>
  <c r="F12" i="2"/>
  <c r="F22" i="2"/>
  <c r="F10" i="2"/>
  <c r="F24" i="2"/>
  <c r="F21" i="2"/>
  <c r="F17" i="2"/>
  <c r="F23" i="2"/>
  <c r="F16" i="2"/>
  <c r="F7" i="2"/>
  <c r="I55" i="2"/>
  <c r="I51" i="2"/>
  <c r="E54" i="2"/>
  <c r="J51" i="2"/>
  <c r="G54" i="2"/>
  <c r="H51" i="2" s="1"/>
  <c r="H40" i="2"/>
  <c r="J55" i="2"/>
  <c r="H55" i="2" l="1"/>
  <c r="F54" i="2"/>
  <c r="F49" i="2"/>
  <c r="F52" i="2"/>
  <c r="F53" i="2"/>
  <c r="F50" i="2"/>
  <c r="F48" i="2"/>
  <c r="F47" i="2"/>
  <c r="D54" i="2"/>
  <c r="D49" i="2"/>
  <c r="D53" i="2"/>
  <c r="D52" i="2"/>
  <c r="D50" i="2"/>
  <c r="D48" i="2"/>
  <c r="D47" i="2"/>
  <c r="D51" i="2"/>
  <c r="J54" i="2"/>
  <c r="I54" i="2"/>
  <c r="H54" i="2"/>
  <c r="H52" i="2"/>
  <c r="H50" i="2"/>
  <c r="H53" i="2"/>
  <c r="H49" i="2"/>
  <c r="H48" i="2"/>
  <c r="H47" i="2"/>
  <c r="F51" i="2"/>
  <c r="F55" i="2"/>
</calcChain>
</file>

<file path=xl/sharedStrings.xml><?xml version="1.0" encoding="utf-8"?>
<sst xmlns="http://schemas.openxmlformats.org/spreadsheetml/2006/main" count="69" uniqueCount="55">
  <si>
    <t>tūkst. Eur</t>
  </si>
  <si>
    <t>Eil. Nr.</t>
  </si>
  <si>
    <t>Pajamos</t>
  </si>
  <si>
    <t>%</t>
  </si>
  <si>
    <t>Faktas</t>
  </si>
  <si>
    <t>% nuo visų pajamų</t>
  </si>
  <si>
    <t>Planas</t>
  </si>
  <si>
    <t>Mokesčiai (2+4+8)</t>
  </si>
  <si>
    <t>Pajamų ir pelno mokesčiai (3)</t>
  </si>
  <si>
    <t>Gyventojų pajamų mokestis</t>
  </si>
  <si>
    <t>Turto mokesčiai (5+6+7)</t>
  </si>
  <si>
    <t>Žemės mokestis</t>
  </si>
  <si>
    <t>Paveldimo turto mokestis</t>
  </si>
  <si>
    <t>Nekilnojamojo turto mokestis</t>
  </si>
  <si>
    <t>Prekių ir paslaugų mokesčiai (9)</t>
  </si>
  <si>
    <t>Mokesčiai už aplinkos teršimą</t>
  </si>
  <si>
    <t>Dotacijos (11+15+16)</t>
  </si>
  <si>
    <t>Speciali tikslinė dotacija (12+13+14)</t>
  </si>
  <si>
    <t>Valstybinėms (valstybės perduotoms savivaldybėms) funkcijoms atlikti</t>
  </si>
  <si>
    <t>Ugdymo reikmėms finansuoti</t>
  </si>
  <si>
    <t>Kita tikslinė dotacija</t>
  </si>
  <si>
    <t>Dotacija savivaldybėms iš Europos Sąjungos, kitos finansinės paramos ir bendrojo finansavimo lėšų</t>
  </si>
  <si>
    <t>Kitos dotacijos</t>
  </si>
  <si>
    <t>Kitos pajamos (18+23+29+30)</t>
  </si>
  <si>
    <t>Turto pajamos (19+20+21+22)</t>
  </si>
  <si>
    <t>Palūkanos už paskolas, sąskaitų likučius, dividendai</t>
  </si>
  <si>
    <t>Nuomos mokestis už valstybinę žemę ir valstybinio vidaus vandenų fondo vandens telkinius</t>
  </si>
  <si>
    <t>Mokestis už medžiojamųjų gyvūnų išteklius</t>
  </si>
  <si>
    <t>Kiti mokesčiai už valstybinius gamtos išteklius</t>
  </si>
  <si>
    <t>Pajamos už prekes ir paslaugas (24+25+26+27+28)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</si>
  <si>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</si>
  <si>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</si>
  <si>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</si>
  <si>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</t>
  </si>
  <si>
    <t>Kitos pajamos</t>
  </si>
  <si>
    <t>Pajamos iš baudų, konfiskuoto turto ir kitų netesybų</t>
  </si>
  <si>
    <t>Kitos neišvardytos pajamos</t>
  </si>
  <si>
    <t>Materialiojo ir nematerialiojo turto realizavimo pajamos (32+33)</t>
  </si>
  <si>
    <t>Žemės realizavimo pajamos</t>
  </si>
  <si>
    <t>Kito materialaus ir nematerialaus turto realizavimo pajamos</t>
  </si>
  <si>
    <t>Iš viso (1+10+17+31)</t>
  </si>
  <si>
    <t>Skolintos lėšos</t>
  </si>
  <si>
    <t>Metų pradžios likutis</t>
  </si>
  <si>
    <t>Iš viso (34+35+36)</t>
  </si>
  <si>
    <t>Pajamos pagal finansavimo šaltinius</t>
  </si>
  <si>
    <t>Savivaldybės biudžetas</t>
  </si>
  <si>
    <t>Valstybės biudžetas</t>
  </si>
  <si>
    <t>Įstaigų pajamos</t>
  </si>
  <si>
    <t>Europos Sąjungos lėšos</t>
  </si>
  <si>
    <t>Iš viso (1+2+3+4)</t>
  </si>
  <si>
    <t>Iš viso (5+6+7), iš jų:</t>
  </si>
  <si>
    <t>Pajamos savivaldybės savarankiškoms funkcijoms finansuoti (1+3)</t>
  </si>
  <si>
    <t>3 lentelė</t>
  </si>
  <si>
    <t>2026 m. palyginti su 2025 m.</t>
  </si>
  <si>
    <t>JURBARKO RAJONO SAVIVALDYBĖS BIUDŽETO PAJAMŲ STRUKTŪRA 2024 - 2026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</si>
</sst>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Times New Roman"/>
      <family val="2"/>
      <charset val="186"/>
    </font>
    <font>
      <b/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0" borderId="0" xfId="0" applyFont="1"/>
    <xf numFmtId="164" fontId="3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16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top" wrapText="1"/>
    </xf>
    <xf numFmtId="164" fontId="4" fillId="2" borderId="1" xfId="0" applyNumberFormat="1" applyFont="1" applyFill="1" applyBorder="1"/>
    <xf numFmtId="0" fontId="4" fillId="2" borderId="1" xfId="0" applyFont="1" applyFill="1" applyBorder="1"/>
    <xf numFmtId="0" fontId="5" fillId="0" borderId="0" xfId="0" applyFont="1" applyAlignment="1">
      <alignment vertical="top" wrapText="1"/>
    </xf>
    <xf numFmtId="0" fontId="4" fillId="2" borderId="1" xfId="0" applyFont="1" applyFill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00470-F151-4176-8ED3-D35DD8000C53}">
  <dimension ref="A1:M57"/>
  <sheetViews>
    <sheetView tabSelected="1" topLeftCell="A16" workbookViewId="0">
      <selection activeCell="G23" sqref="G23"/>
    </sheetView>
  </sheetViews>
  <sheetFormatPr defaultColWidth="9.109375" defaultRowHeight="13.8" x14ac:dyDescent="0.25"/>
  <cols>
    <col min="1" max="1" width="6.6640625" style="14" customWidth="1"/>
    <col min="2" max="2" width="63.109375" style="14" customWidth="1"/>
    <col min="3" max="8" width="12.5546875" style="14" customWidth="1"/>
    <col min="9" max="11" width="12.109375" style="14" customWidth="1"/>
    <col min="12" max="16384" width="9.109375" style="14"/>
  </cols>
  <sheetData>
    <row r="1" spans="1:10" x14ac:dyDescent="0.25">
      <c r="J1" s="14" t="s">
        <v>52</v>
      </c>
    </row>
    <row r="3" spans="1:10" x14ac:dyDescent="0.25">
      <c r="B3" s="1" t="s">
        <v>54</v>
      </c>
    </row>
    <row r="4" spans="1:10" x14ac:dyDescent="0.25">
      <c r="J4" s="14" t="s">
        <v>0</v>
      </c>
    </row>
    <row r="5" spans="1:10" x14ac:dyDescent="0.25">
      <c r="A5" s="34" t="s">
        <v>1</v>
      </c>
      <c r="B5" s="35" t="s">
        <v>2</v>
      </c>
      <c r="C5" s="36">
        <v>2024</v>
      </c>
      <c r="D5" s="36"/>
      <c r="E5" s="36">
        <v>2025</v>
      </c>
      <c r="F5" s="36"/>
      <c r="G5" s="36">
        <v>2026</v>
      </c>
      <c r="H5" s="36"/>
      <c r="I5" s="37" t="s">
        <v>53</v>
      </c>
      <c r="J5" s="34" t="s">
        <v>3</v>
      </c>
    </row>
    <row r="6" spans="1:10" ht="27.6" x14ac:dyDescent="0.25">
      <c r="A6" s="34"/>
      <c r="B6" s="35"/>
      <c r="C6" s="17" t="s">
        <v>4</v>
      </c>
      <c r="D6" s="17" t="s">
        <v>5</v>
      </c>
      <c r="E6" s="17" t="s">
        <v>4</v>
      </c>
      <c r="F6" s="17" t="s">
        <v>5</v>
      </c>
      <c r="G6" s="17" t="s">
        <v>6</v>
      </c>
      <c r="H6" s="17" t="s">
        <v>5</v>
      </c>
      <c r="I6" s="37"/>
      <c r="J6" s="34"/>
    </row>
    <row r="7" spans="1:10" x14ac:dyDescent="0.25">
      <c r="A7" s="2">
        <v>1</v>
      </c>
      <c r="B7" s="18" t="s">
        <v>7</v>
      </c>
      <c r="C7" s="3">
        <f t="shared" ref="C7" si="0">C8+C10+C14</f>
        <v>29202.999999999996</v>
      </c>
      <c r="D7" s="19">
        <f t="shared" ref="D7:D43" si="1">C7/$E$43*100</f>
        <v>48.072047988095164</v>
      </c>
      <c r="E7" s="3">
        <f t="shared" ref="E7:G7" si="2">E8+E10+E14</f>
        <v>32851.399999999994</v>
      </c>
      <c r="F7" s="19">
        <f t="shared" ref="F7:F43" si="3">E7/$E$43*100</f>
        <v>54.077802872174416</v>
      </c>
      <c r="G7" s="3">
        <f t="shared" si="2"/>
        <v>35186</v>
      </c>
      <c r="H7" s="19">
        <f t="shared" ref="H7:H43" si="4">G7/$G$43*100</f>
        <v>55.365684793554884</v>
      </c>
      <c r="I7" s="20">
        <f t="shared" ref="I7:I8" si="5">G7-E7</f>
        <v>2334.6000000000058</v>
      </c>
      <c r="J7" s="19">
        <f t="shared" ref="J7:J8" si="6">(G7/E7-1)*100</f>
        <v>7.1065464485531971</v>
      </c>
    </row>
    <row r="8" spans="1:10" x14ac:dyDescent="0.25">
      <c r="A8" s="2">
        <v>2</v>
      </c>
      <c r="B8" s="18" t="s">
        <v>8</v>
      </c>
      <c r="C8" s="3">
        <f t="shared" ref="C8:G8" si="7">C9</f>
        <v>28021.1</v>
      </c>
      <c r="D8" s="19">
        <f t="shared" si="1"/>
        <v>46.126482343567901</v>
      </c>
      <c r="E8" s="3">
        <f t="shared" si="7"/>
        <v>31390.799999999999</v>
      </c>
      <c r="F8" s="19">
        <f t="shared" si="3"/>
        <v>51.67345971251919</v>
      </c>
      <c r="G8" s="3">
        <f t="shared" si="7"/>
        <v>33878</v>
      </c>
      <c r="H8" s="19">
        <f t="shared" si="4"/>
        <v>53.30752769385699</v>
      </c>
      <c r="I8" s="20">
        <f t="shared" si="5"/>
        <v>2487.2000000000007</v>
      </c>
      <c r="J8" s="19">
        <f t="shared" si="6"/>
        <v>7.9233405966079307</v>
      </c>
    </row>
    <row r="9" spans="1:10" x14ac:dyDescent="0.25">
      <c r="A9" s="16">
        <v>3</v>
      </c>
      <c r="B9" s="21" t="s">
        <v>9</v>
      </c>
      <c r="C9" s="20">
        <v>28021.1</v>
      </c>
      <c r="D9" s="19">
        <f t="shared" si="1"/>
        <v>46.126482343567901</v>
      </c>
      <c r="E9" s="20">
        <v>31390.799999999999</v>
      </c>
      <c r="F9" s="19">
        <f t="shared" si="3"/>
        <v>51.67345971251919</v>
      </c>
      <c r="G9" s="20">
        <v>33878</v>
      </c>
      <c r="H9" s="19">
        <f t="shared" si="4"/>
        <v>53.30752769385699</v>
      </c>
      <c r="I9" s="20">
        <f>G9-E9</f>
        <v>2487.2000000000007</v>
      </c>
      <c r="J9" s="19">
        <f>(G9/E9-1)*100</f>
        <v>7.9233405966079307</v>
      </c>
    </row>
    <row r="10" spans="1:10" x14ac:dyDescent="0.25">
      <c r="A10" s="2">
        <v>4</v>
      </c>
      <c r="B10" s="18" t="s">
        <v>10</v>
      </c>
      <c r="C10" s="3">
        <f t="shared" ref="C10" si="8">SUM(C11:C13)</f>
        <v>1101.0999999999999</v>
      </c>
      <c r="D10" s="19">
        <f t="shared" si="1"/>
        <v>1.8125580262196208</v>
      </c>
      <c r="E10" s="3">
        <f t="shared" ref="E10:G10" si="9">SUM(E11:E13)</f>
        <v>1377.1</v>
      </c>
      <c r="F10" s="19">
        <f t="shared" si="3"/>
        <v>2.266890979844737</v>
      </c>
      <c r="G10" s="3">
        <f t="shared" si="9"/>
        <v>1240</v>
      </c>
      <c r="H10" s="19">
        <f t="shared" si="4"/>
        <v>1.9511581067472306</v>
      </c>
      <c r="I10" s="20">
        <f t="shared" ref="I10:I43" si="10">G10-E10</f>
        <v>-137.09999999999991</v>
      </c>
      <c r="J10" s="19">
        <f t="shared" ref="J10:J43" si="11">(G10/E10-1)*100</f>
        <v>-9.9557040156851286</v>
      </c>
    </row>
    <row r="11" spans="1:10" x14ac:dyDescent="0.25">
      <c r="A11" s="16">
        <v>5</v>
      </c>
      <c r="B11" s="21" t="s">
        <v>11</v>
      </c>
      <c r="C11" s="20">
        <v>559.6</v>
      </c>
      <c r="D11" s="19">
        <f t="shared" si="1"/>
        <v>0.92117652481382251</v>
      </c>
      <c r="E11" s="20">
        <v>746.6</v>
      </c>
      <c r="F11" s="19">
        <f t="shared" si="3"/>
        <v>1.2290035622337381</v>
      </c>
      <c r="G11" s="20">
        <v>680</v>
      </c>
      <c r="H11" s="19">
        <f t="shared" si="4"/>
        <v>1.0699899295065456</v>
      </c>
      <c r="I11" s="20">
        <f t="shared" si="10"/>
        <v>-66.600000000000023</v>
      </c>
      <c r="J11" s="19">
        <f t="shared" si="11"/>
        <v>-8.920439324939732</v>
      </c>
    </row>
    <row r="12" spans="1:10" x14ac:dyDescent="0.25">
      <c r="A12" s="16">
        <v>6</v>
      </c>
      <c r="B12" s="21" t="s">
        <v>12</v>
      </c>
      <c r="C12" s="20">
        <v>29.2</v>
      </c>
      <c r="D12" s="19">
        <f t="shared" si="1"/>
        <v>4.8067109586425329E-2</v>
      </c>
      <c r="E12" s="20">
        <v>18.7</v>
      </c>
      <c r="F12" s="19">
        <f t="shared" si="3"/>
        <v>3.0782703741991563E-2</v>
      </c>
      <c r="G12" s="20">
        <v>10</v>
      </c>
      <c r="H12" s="19">
        <f t="shared" si="4"/>
        <v>1.5735146022155082E-2</v>
      </c>
      <c r="I12" s="20">
        <f t="shared" si="10"/>
        <v>-8.6999999999999993</v>
      </c>
      <c r="J12" s="19">
        <f>(G12/E12-1)*100</f>
        <v>-46.524064171122994</v>
      </c>
    </row>
    <row r="13" spans="1:10" x14ac:dyDescent="0.25">
      <c r="A13" s="16">
        <v>7</v>
      </c>
      <c r="B13" s="21" t="s">
        <v>13</v>
      </c>
      <c r="C13" s="20">
        <v>512.29999999999995</v>
      </c>
      <c r="D13" s="19">
        <f t="shared" si="1"/>
        <v>0.84331439181937318</v>
      </c>
      <c r="E13" s="20">
        <v>611.79999999999995</v>
      </c>
      <c r="F13" s="19">
        <f t="shared" si="3"/>
        <v>1.0071047138690075</v>
      </c>
      <c r="G13" s="20">
        <v>550</v>
      </c>
      <c r="H13" s="19">
        <f t="shared" si="4"/>
        <v>0.86543303121852966</v>
      </c>
      <c r="I13" s="20">
        <f t="shared" si="10"/>
        <v>-61.799999999999955</v>
      </c>
      <c r="J13" s="19">
        <f t="shared" si="11"/>
        <v>-10.101340307289952</v>
      </c>
    </row>
    <row r="14" spans="1:10" x14ac:dyDescent="0.25">
      <c r="A14" s="2">
        <v>8</v>
      </c>
      <c r="B14" s="18" t="s">
        <v>14</v>
      </c>
      <c r="C14" s="3">
        <f t="shared" ref="C14:G14" si="12">C15</f>
        <v>80.8</v>
      </c>
      <c r="D14" s="19">
        <f t="shared" si="1"/>
        <v>0.13300761830764271</v>
      </c>
      <c r="E14" s="3">
        <f t="shared" si="12"/>
        <v>83.5</v>
      </c>
      <c r="F14" s="19">
        <f t="shared" si="3"/>
        <v>0.13745217981049709</v>
      </c>
      <c r="G14" s="3">
        <f t="shared" si="12"/>
        <v>68</v>
      </c>
      <c r="H14" s="19">
        <f t="shared" si="4"/>
        <v>0.10699899295065457</v>
      </c>
      <c r="I14" s="20">
        <f t="shared" si="10"/>
        <v>-15.5</v>
      </c>
      <c r="J14" s="19">
        <f t="shared" si="11"/>
        <v>-18.562874251497007</v>
      </c>
    </row>
    <row r="15" spans="1:10" x14ac:dyDescent="0.25">
      <c r="A15" s="16">
        <v>9</v>
      </c>
      <c r="B15" s="21" t="s">
        <v>15</v>
      </c>
      <c r="C15" s="20">
        <v>80.8</v>
      </c>
      <c r="D15" s="19">
        <f t="shared" si="1"/>
        <v>0.13300761830764271</v>
      </c>
      <c r="E15" s="20">
        <v>83.5</v>
      </c>
      <c r="F15" s="19">
        <f t="shared" si="3"/>
        <v>0.13745217981049709</v>
      </c>
      <c r="G15" s="20">
        <v>68</v>
      </c>
      <c r="H15" s="19">
        <f t="shared" si="4"/>
        <v>0.10699899295065457</v>
      </c>
      <c r="I15" s="20">
        <f t="shared" si="10"/>
        <v>-15.5</v>
      </c>
      <c r="J15" s="19">
        <f t="shared" si="11"/>
        <v>-18.562874251497007</v>
      </c>
    </row>
    <row r="16" spans="1:10" x14ac:dyDescent="0.25">
      <c r="A16" s="2">
        <v>10</v>
      </c>
      <c r="B16" s="18" t="s">
        <v>16</v>
      </c>
      <c r="C16" s="3">
        <f t="shared" ref="C16" si="13">C17+SUM(C21:C22)</f>
        <v>20632.099999999999</v>
      </c>
      <c r="D16" s="19">
        <f t="shared" si="1"/>
        <v>33.963199030756371</v>
      </c>
      <c r="E16" s="3">
        <f t="shared" ref="E16:G16" si="14">E17+SUM(E21:E22)</f>
        <v>21581.5</v>
      </c>
      <c r="F16" s="19">
        <f t="shared" si="3"/>
        <v>35.526038545871174</v>
      </c>
      <c r="G16" s="3">
        <f t="shared" si="14"/>
        <v>21259.4</v>
      </c>
      <c r="H16" s="19">
        <f t="shared" si="4"/>
        <v>33.451976334340387</v>
      </c>
      <c r="I16" s="20">
        <f t="shared" si="10"/>
        <v>-322.09999999999854</v>
      </c>
      <c r="J16" s="19">
        <f t="shared" si="11"/>
        <v>-1.4924819868869066</v>
      </c>
    </row>
    <row r="17" spans="1:13" x14ac:dyDescent="0.25">
      <c r="A17" s="2">
        <v>11</v>
      </c>
      <c r="B17" s="18" t="s">
        <v>17</v>
      </c>
      <c r="C17" s="3">
        <f t="shared" ref="C17" si="15">SUM(C18:C20)</f>
        <v>15088.9</v>
      </c>
      <c r="D17" s="19">
        <f t="shared" si="1"/>
        <v>24.838349652007299</v>
      </c>
      <c r="E17" s="3">
        <f t="shared" ref="E17:G17" si="16">SUM(E18:E20)</f>
        <v>16048.000000000002</v>
      </c>
      <c r="F17" s="19">
        <f t="shared" si="3"/>
        <v>26.417156665854584</v>
      </c>
      <c r="G17" s="3">
        <f t="shared" si="16"/>
        <v>17846.7</v>
      </c>
      <c r="H17" s="19">
        <f t="shared" si="4"/>
        <v>28.082043051359513</v>
      </c>
      <c r="I17" s="20">
        <f t="shared" si="10"/>
        <v>1798.6999999999989</v>
      </c>
      <c r="J17" s="19">
        <f t="shared" si="11"/>
        <v>11.208250249252227</v>
      </c>
    </row>
    <row r="18" spans="1:13" x14ac:dyDescent="0.25">
      <c r="A18" s="16">
        <v>12</v>
      </c>
      <c r="B18" s="21" t="s">
        <v>18</v>
      </c>
      <c r="C18" s="20">
        <v>4244</v>
      </c>
      <c r="D18" s="19">
        <f t="shared" si="1"/>
        <v>6.9861922289311336</v>
      </c>
      <c r="E18" s="20">
        <v>4374.8</v>
      </c>
      <c r="F18" s="19">
        <f t="shared" si="3"/>
        <v>7.2015065417360802</v>
      </c>
      <c r="G18" s="20">
        <v>4697.2</v>
      </c>
      <c r="H18" s="19">
        <f t="shared" si="4"/>
        <v>7.3911127895266855</v>
      </c>
      <c r="I18" s="20">
        <f t="shared" si="10"/>
        <v>322.39999999999964</v>
      </c>
      <c r="J18" s="19">
        <f t="shared" si="11"/>
        <v>7.3694797476455909</v>
      </c>
    </row>
    <row r="19" spans="1:13" x14ac:dyDescent="0.25">
      <c r="A19" s="16">
        <v>13</v>
      </c>
      <c r="B19" s="21" t="s">
        <v>19</v>
      </c>
      <c r="C19" s="20">
        <v>10828.9</v>
      </c>
      <c r="D19" s="19">
        <f t="shared" si="1"/>
        <v>17.825819280837031</v>
      </c>
      <c r="E19" s="20">
        <v>11655.1</v>
      </c>
      <c r="F19" s="19">
        <f t="shared" si="3"/>
        <v>19.185855100710477</v>
      </c>
      <c r="G19" s="20">
        <v>13128.5</v>
      </c>
      <c r="H19" s="19">
        <f t="shared" si="4"/>
        <v>20.657886455186304</v>
      </c>
      <c r="I19" s="20">
        <f t="shared" si="10"/>
        <v>1473.3999999999996</v>
      </c>
      <c r="J19" s="19">
        <f t="shared" si="11"/>
        <v>12.641676176094574</v>
      </c>
    </row>
    <row r="20" spans="1:13" x14ac:dyDescent="0.25">
      <c r="A20" s="16">
        <v>14</v>
      </c>
      <c r="B20" s="21" t="s">
        <v>20</v>
      </c>
      <c r="C20" s="20">
        <v>16</v>
      </c>
      <c r="D20" s="19">
        <f t="shared" si="1"/>
        <v>2.633814223913717E-2</v>
      </c>
      <c r="E20" s="20">
        <v>18.100000000000001</v>
      </c>
      <c r="F20" s="19">
        <f t="shared" si="3"/>
        <v>2.9795023408023924E-2</v>
      </c>
      <c r="G20" s="20">
        <v>21</v>
      </c>
      <c r="H20" s="19">
        <f t="shared" si="4"/>
        <v>3.3043806646525675E-2</v>
      </c>
      <c r="I20" s="20">
        <f t="shared" si="10"/>
        <v>2.8999999999999986</v>
      </c>
      <c r="J20" s="19">
        <f t="shared" si="11"/>
        <v>16.022099447513803</v>
      </c>
    </row>
    <row r="21" spans="1:13" s="25" customFormat="1" ht="27.6" x14ac:dyDescent="0.25">
      <c r="A21" s="15">
        <v>15</v>
      </c>
      <c r="B21" s="22" t="s">
        <v>21</v>
      </c>
      <c r="C21" s="23">
        <f>598+1557.6+456.3</f>
        <v>2611.9</v>
      </c>
      <c r="D21" s="24">
        <f t="shared" si="1"/>
        <v>4.2995371071501483</v>
      </c>
      <c r="E21" s="23">
        <f>1190.2+536</f>
        <v>1726.2</v>
      </c>
      <c r="F21" s="24">
        <f t="shared" si="3"/>
        <v>2.8415563208249113</v>
      </c>
      <c r="G21" s="23">
        <v>144.30000000000001</v>
      </c>
      <c r="H21" s="24">
        <f t="shared" si="4"/>
        <v>0.22705815709969787</v>
      </c>
      <c r="I21" s="23">
        <f t="shared" si="10"/>
        <v>-1581.9</v>
      </c>
      <c r="J21" s="24">
        <f t="shared" si="11"/>
        <v>-91.640597844977407</v>
      </c>
      <c r="K21" s="14"/>
      <c r="L21" s="14"/>
      <c r="M21" s="14"/>
    </row>
    <row r="22" spans="1:13" x14ac:dyDescent="0.25">
      <c r="A22" s="16">
        <v>16</v>
      </c>
      <c r="B22" s="21" t="s">
        <v>22</v>
      </c>
      <c r="C22" s="20">
        <f>1748.7+1182.6</f>
        <v>2931.3</v>
      </c>
      <c r="D22" s="19">
        <f t="shared" si="1"/>
        <v>4.8253122715989241</v>
      </c>
      <c r="E22" s="20">
        <f>2321.4+1485.3+0.6</f>
        <v>3807.2999999999997</v>
      </c>
      <c r="F22" s="19">
        <f t="shared" si="3"/>
        <v>6.2673255591916828</v>
      </c>
      <c r="G22" s="20">
        <v>3268.4</v>
      </c>
      <c r="H22" s="19">
        <f t="shared" si="4"/>
        <v>5.1428751258811678</v>
      </c>
      <c r="I22" s="20">
        <f t="shared" si="10"/>
        <v>-538.89999999999964</v>
      </c>
      <c r="J22" s="19">
        <f t="shared" si="11"/>
        <v>-14.154387623775367</v>
      </c>
    </row>
    <row r="23" spans="1:13" x14ac:dyDescent="0.25">
      <c r="A23" s="2">
        <v>17</v>
      </c>
      <c r="B23" s="18" t="s">
        <v>23</v>
      </c>
      <c r="C23" s="3">
        <f t="shared" ref="C23" si="17">C24+C29+C35+C36</f>
        <v>2318.2999999999997</v>
      </c>
      <c r="D23" s="19">
        <f t="shared" si="1"/>
        <v>3.8162321970619804</v>
      </c>
      <c r="E23" s="3">
        <f>E24+E29+E35+E36</f>
        <v>2783.7</v>
      </c>
      <c r="F23" s="19">
        <f t="shared" si="3"/>
        <v>4.5823429094428834</v>
      </c>
      <c r="G23" s="3">
        <f t="shared" ref="G23" si="18">G24+G29+G35+G36</f>
        <v>2955.3</v>
      </c>
      <c r="H23" s="19">
        <f t="shared" si="4"/>
        <v>4.6502077039274923</v>
      </c>
      <c r="I23" s="20">
        <f t="shared" si="10"/>
        <v>171.60000000000036</v>
      </c>
      <c r="J23" s="19">
        <f t="shared" si="11"/>
        <v>6.164457376872523</v>
      </c>
    </row>
    <row r="24" spans="1:13" x14ac:dyDescent="0.25">
      <c r="A24" s="2">
        <v>18</v>
      </c>
      <c r="B24" s="18" t="s">
        <v>24</v>
      </c>
      <c r="C24" s="3">
        <f t="shared" ref="C24" si="19">SUM(C25:C28)</f>
        <v>349.20000000000005</v>
      </c>
      <c r="D24" s="19">
        <f t="shared" si="1"/>
        <v>0.57482995436916873</v>
      </c>
      <c r="E24" s="3">
        <f t="shared" ref="E24:G24" si="20">SUM(E25:E28)</f>
        <v>416.5</v>
      </c>
      <c r="F24" s="19">
        <f t="shared" si="3"/>
        <v>0.68561476516253939</v>
      </c>
      <c r="G24" s="3">
        <f t="shared" si="20"/>
        <v>343</v>
      </c>
      <c r="H24" s="19">
        <f t="shared" si="4"/>
        <v>0.53971550855991934</v>
      </c>
      <c r="I24" s="20">
        <f t="shared" si="10"/>
        <v>-73.5</v>
      </c>
      <c r="J24" s="19">
        <f t="shared" si="11"/>
        <v>-17.647058823529417</v>
      </c>
    </row>
    <row r="25" spans="1:13" x14ac:dyDescent="0.25">
      <c r="A25" s="16">
        <v>19</v>
      </c>
      <c r="B25" s="21" t="s">
        <v>25</v>
      </c>
      <c r="C25" s="20">
        <v>65.400000000000006</v>
      </c>
      <c r="D25" s="19">
        <f t="shared" si="1"/>
        <v>0.10765715640247318</v>
      </c>
      <c r="E25" s="20">
        <f>2.6+66.5+18.2</f>
        <v>87.3</v>
      </c>
      <c r="F25" s="19">
        <f t="shared" si="3"/>
        <v>0.14370748859229215</v>
      </c>
      <c r="G25" s="20">
        <v>50</v>
      </c>
      <c r="H25" s="19">
        <f t="shared" si="4"/>
        <v>7.8675730110775416E-2</v>
      </c>
      <c r="I25" s="20">
        <f t="shared" si="10"/>
        <v>-37.299999999999997</v>
      </c>
      <c r="J25" s="19">
        <f t="shared" si="11"/>
        <v>-42.726231386025205</v>
      </c>
    </row>
    <row r="26" spans="1:13" s="25" customFormat="1" ht="27.6" x14ac:dyDescent="0.25">
      <c r="A26" s="15">
        <v>20</v>
      </c>
      <c r="B26" s="22" t="s">
        <v>26</v>
      </c>
      <c r="C26" s="23">
        <v>216.8</v>
      </c>
      <c r="D26" s="24">
        <f t="shared" si="1"/>
        <v>0.3568818273403086</v>
      </c>
      <c r="E26" s="23">
        <v>237.2</v>
      </c>
      <c r="F26" s="24">
        <f t="shared" si="3"/>
        <v>0.39046295869520853</v>
      </c>
      <c r="G26" s="23">
        <v>150</v>
      </c>
      <c r="H26" s="24">
        <f t="shared" si="4"/>
        <v>0.23602719033232628</v>
      </c>
      <c r="I26" s="23">
        <f t="shared" si="10"/>
        <v>-87.199999999999989</v>
      </c>
      <c r="J26" s="24">
        <f t="shared" si="11"/>
        <v>-36.762225969645868</v>
      </c>
    </row>
    <row r="27" spans="1:13" x14ac:dyDescent="0.25">
      <c r="A27" s="16">
        <v>21</v>
      </c>
      <c r="B27" s="21" t="s">
        <v>27</v>
      </c>
      <c r="C27" s="20">
        <v>50.1</v>
      </c>
      <c r="D27" s="19">
        <f t="shared" si="1"/>
        <v>8.2471307886298265E-2</v>
      </c>
      <c r="E27" s="20">
        <v>51.4</v>
      </c>
      <c r="F27" s="19">
        <f t="shared" si="3"/>
        <v>8.4611281943228145E-2</v>
      </c>
      <c r="G27" s="20">
        <v>60</v>
      </c>
      <c r="H27" s="19">
        <f t="shared" si="4"/>
        <v>9.4410876132930505E-2</v>
      </c>
      <c r="I27" s="20">
        <f t="shared" si="10"/>
        <v>8.6000000000000014</v>
      </c>
      <c r="J27" s="19">
        <f t="shared" si="11"/>
        <v>16.731517509727635</v>
      </c>
    </row>
    <row r="28" spans="1:13" x14ac:dyDescent="0.25">
      <c r="A28" s="16">
        <v>22</v>
      </c>
      <c r="B28" s="21" t="s">
        <v>28</v>
      </c>
      <c r="C28" s="20">
        <v>16.899999999999999</v>
      </c>
      <c r="D28" s="19">
        <f t="shared" si="1"/>
        <v>2.7819662740088631E-2</v>
      </c>
      <c r="E28" s="20">
        <v>40.6</v>
      </c>
      <c r="F28" s="19">
        <f t="shared" si="3"/>
        <v>6.6833035931810558E-2</v>
      </c>
      <c r="G28" s="20">
        <v>83</v>
      </c>
      <c r="H28" s="19">
        <f t="shared" si="4"/>
        <v>0.1306017119838872</v>
      </c>
      <c r="I28" s="20">
        <f t="shared" si="10"/>
        <v>42.4</v>
      </c>
      <c r="J28" s="19">
        <f t="shared" si="11"/>
        <v>104.43349753694582</v>
      </c>
    </row>
    <row r="29" spans="1:13" x14ac:dyDescent="0.25">
      <c r="A29" s="2">
        <v>23</v>
      </c>
      <c r="B29" s="18" t="s">
        <v>29</v>
      </c>
      <c r="C29" s="3">
        <f t="shared" ref="C29" si="21">SUM(C30:C34)</f>
        <v>1914</v>
      </c>
      <c r="D29" s="19">
        <f t="shared" si="1"/>
        <v>3.1507002653567837</v>
      </c>
      <c r="E29" s="3">
        <f t="shared" ref="E29:G29" si="22">SUM(E30:E34)</f>
        <v>2275.1999999999998</v>
      </c>
      <c r="F29" s="19">
        <f t="shared" si="3"/>
        <v>3.7452838264053052</v>
      </c>
      <c r="G29" s="3">
        <f t="shared" si="22"/>
        <v>2582.3000000000002</v>
      </c>
      <c r="H29" s="19">
        <f t="shared" si="4"/>
        <v>4.0632867573011078</v>
      </c>
      <c r="I29" s="20">
        <f t="shared" si="10"/>
        <v>307.10000000000036</v>
      </c>
      <c r="J29" s="19">
        <f t="shared" si="11"/>
        <v>13.497714486638547</v>
      </c>
    </row>
    <row r="30" spans="1:13" x14ac:dyDescent="0.25">
      <c r="A30" s="16">
        <v>24</v>
      </c>
      <c r="B30" s="21" t="s">
        <v>30</v>
      </c>
      <c r="C30" s="20">
        <v>169</v>
      </c>
      <c r="D30" s="19">
        <f t="shared" si="1"/>
        <v>0.2781966274008863</v>
      </c>
      <c r="E30" s="20">
        <v>356.9</v>
      </c>
      <c r="F30" s="19">
        <f t="shared" si="3"/>
        <v>0.58750518532175344</v>
      </c>
      <c r="G30" s="20">
        <v>350.4</v>
      </c>
      <c r="H30" s="19">
        <f t="shared" si="4"/>
        <v>0.5513595166163141</v>
      </c>
      <c r="I30" s="20">
        <f t="shared" si="10"/>
        <v>-6.5</v>
      </c>
      <c r="J30" s="19">
        <f t="shared" si="11"/>
        <v>-1.8212384421406602</v>
      </c>
    </row>
    <row r="31" spans="1:13" x14ac:dyDescent="0.25">
      <c r="A31" s="16">
        <v>25</v>
      </c>
      <c r="B31" s="21" t="s">
        <v>31</v>
      </c>
      <c r="C31" s="20">
        <v>130.5</v>
      </c>
      <c r="D31" s="19">
        <f t="shared" si="1"/>
        <v>0.21482047263796253</v>
      </c>
      <c r="E31" s="20">
        <v>168.9</v>
      </c>
      <c r="F31" s="19">
        <f t="shared" si="3"/>
        <v>0.27803201401189176</v>
      </c>
      <c r="G31" s="20">
        <v>196.6</v>
      </c>
      <c r="H31" s="19">
        <f t="shared" si="4"/>
        <v>0.30935297079556895</v>
      </c>
      <c r="I31" s="20">
        <f t="shared" si="10"/>
        <v>27.699999999999989</v>
      </c>
      <c r="J31" s="19">
        <f t="shared" si="11"/>
        <v>16.400236826524562</v>
      </c>
    </row>
    <row r="32" spans="1:13" x14ac:dyDescent="0.25">
      <c r="A32" s="16">
        <v>26</v>
      </c>
      <c r="B32" s="21" t="s">
        <v>32</v>
      </c>
      <c r="C32" s="20">
        <v>763.2</v>
      </c>
      <c r="D32" s="19">
        <f t="shared" si="1"/>
        <v>1.2563293848068429</v>
      </c>
      <c r="E32" s="20">
        <v>746.1</v>
      </c>
      <c r="F32" s="19">
        <f t="shared" si="3"/>
        <v>1.2281804952887652</v>
      </c>
      <c r="G32" s="20">
        <v>890.3</v>
      </c>
      <c r="H32" s="19">
        <f t="shared" si="4"/>
        <v>1.4009000503524671</v>
      </c>
      <c r="I32" s="20">
        <f t="shared" si="10"/>
        <v>144.19999999999993</v>
      </c>
      <c r="J32" s="19">
        <f t="shared" si="11"/>
        <v>19.327167939954414</v>
      </c>
    </row>
    <row r="33" spans="1:10" x14ac:dyDescent="0.25">
      <c r="A33" s="16">
        <v>27</v>
      </c>
      <c r="B33" s="21" t="s">
        <v>33</v>
      </c>
      <c r="C33" s="20">
        <v>851.3</v>
      </c>
      <c r="D33" s="19">
        <f t="shared" si="1"/>
        <v>1.4013537805110918</v>
      </c>
      <c r="E33" s="20">
        <v>1003.3</v>
      </c>
      <c r="F33" s="19">
        <f t="shared" si="3"/>
        <v>1.6515661317828949</v>
      </c>
      <c r="G33" s="20">
        <v>1145</v>
      </c>
      <c r="H33" s="19">
        <f t="shared" si="4"/>
        <v>1.8016742195367572</v>
      </c>
      <c r="I33" s="20">
        <f t="shared" si="10"/>
        <v>141.70000000000005</v>
      </c>
      <c r="J33" s="19">
        <f t="shared" si="11"/>
        <v>14.123392803747636</v>
      </c>
    </row>
    <row r="34" spans="1:10" x14ac:dyDescent="0.25">
      <c r="A34" s="16">
        <v>28</v>
      </c>
      <c r="B34" s="21" t="s">
        <v>34</v>
      </c>
      <c r="C34" s="20"/>
      <c r="D34" s="19">
        <f t="shared" si="1"/>
        <v>0</v>
      </c>
      <c r="E34" s="20"/>
      <c r="F34" s="19">
        <f t="shared" si="3"/>
        <v>0</v>
      </c>
      <c r="G34" s="20"/>
      <c r="H34" s="19">
        <f t="shared" si="4"/>
        <v>0</v>
      </c>
      <c r="I34" s="20">
        <f t="shared" si="10"/>
        <v>0</v>
      </c>
      <c r="J34" s="19"/>
    </row>
    <row r="35" spans="1:10" x14ac:dyDescent="0.25">
      <c r="A35" s="2">
        <v>29</v>
      </c>
      <c r="B35" s="26" t="s">
        <v>35</v>
      </c>
      <c r="C35" s="3">
        <v>45</v>
      </c>
      <c r="D35" s="19">
        <f t="shared" si="1"/>
        <v>7.4076025047573282E-2</v>
      </c>
      <c r="E35" s="3">
        <v>42.8</v>
      </c>
      <c r="F35" s="19">
        <f t="shared" si="3"/>
        <v>7.0454530489691927E-2</v>
      </c>
      <c r="G35" s="3">
        <v>20</v>
      </c>
      <c r="H35" s="19">
        <f t="shared" si="4"/>
        <v>3.1470292044310164E-2</v>
      </c>
      <c r="I35" s="20">
        <f t="shared" si="10"/>
        <v>-22.799999999999997</v>
      </c>
      <c r="J35" s="19">
        <f t="shared" si="11"/>
        <v>-53.271028037383175</v>
      </c>
    </row>
    <row r="36" spans="1:10" x14ac:dyDescent="0.25">
      <c r="A36" s="2">
        <v>30</v>
      </c>
      <c r="B36" s="18" t="s">
        <v>36</v>
      </c>
      <c r="C36" s="3">
        <v>10.1</v>
      </c>
      <c r="D36" s="19">
        <f t="shared" si="1"/>
        <v>1.6625952288455339E-2</v>
      </c>
      <c r="E36" s="3">
        <v>49.2</v>
      </c>
      <c r="F36" s="19">
        <f t="shared" si="3"/>
        <v>8.098978738534679E-2</v>
      </c>
      <c r="G36" s="3">
        <v>10</v>
      </c>
      <c r="H36" s="19">
        <f t="shared" si="4"/>
        <v>1.5735146022155082E-2</v>
      </c>
      <c r="I36" s="20">
        <f t="shared" si="10"/>
        <v>-39.200000000000003</v>
      </c>
      <c r="J36" s="19">
        <f t="shared" si="11"/>
        <v>-79.674796747967477</v>
      </c>
    </row>
    <row r="37" spans="1:10" s="25" customFormat="1" x14ac:dyDescent="0.25">
      <c r="A37" s="4">
        <v>31</v>
      </c>
      <c r="B37" s="27" t="s">
        <v>37</v>
      </c>
      <c r="C37" s="5">
        <f t="shared" ref="C37" si="23">SUM(C38:C39)</f>
        <v>11.3</v>
      </c>
      <c r="D37" s="24">
        <f t="shared" si="1"/>
        <v>1.8601312956390628E-2</v>
      </c>
      <c r="E37" s="5">
        <f t="shared" ref="E37:G37" si="24">SUM(E38:E39)</f>
        <v>74.099999999999994</v>
      </c>
      <c r="F37" s="24">
        <f t="shared" si="3"/>
        <v>0.121978521245004</v>
      </c>
      <c r="G37" s="5">
        <f t="shared" si="24"/>
        <v>30</v>
      </c>
      <c r="H37" s="24">
        <f t="shared" si="4"/>
        <v>4.7205438066465252E-2</v>
      </c>
      <c r="I37" s="23">
        <f t="shared" si="10"/>
        <v>-44.099999999999994</v>
      </c>
      <c r="J37" s="24">
        <f t="shared" si="11"/>
        <v>-59.514170040485823</v>
      </c>
    </row>
    <row r="38" spans="1:10" x14ac:dyDescent="0.25">
      <c r="A38" s="16">
        <v>32</v>
      </c>
      <c r="B38" s="21" t="s">
        <v>38</v>
      </c>
      <c r="C38" s="20">
        <v>10</v>
      </c>
      <c r="D38" s="19">
        <f t="shared" si="1"/>
        <v>1.6461338899460731E-2</v>
      </c>
      <c r="E38" s="20">
        <v>74.099999999999994</v>
      </c>
      <c r="F38" s="19">
        <f t="shared" si="3"/>
        <v>0.121978521245004</v>
      </c>
      <c r="G38" s="20">
        <v>20</v>
      </c>
      <c r="H38" s="19">
        <f t="shared" si="4"/>
        <v>3.1470292044310164E-2</v>
      </c>
      <c r="I38" s="20">
        <f t="shared" si="10"/>
        <v>-54.099999999999994</v>
      </c>
      <c r="J38" s="19">
        <f t="shared" si="11"/>
        <v>-73.009446693657225</v>
      </c>
    </row>
    <row r="39" spans="1:10" x14ac:dyDescent="0.25">
      <c r="A39" s="16">
        <v>33</v>
      </c>
      <c r="B39" s="21" t="s">
        <v>39</v>
      </c>
      <c r="C39" s="20">
        <v>1.3</v>
      </c>
      <c r="D39" s="19">
        <f t="shared" si="1"/>
        <v>2.139974056929895E-3</v>
      </c>
      <c r="E39" s="20"/>
      <c r="F39" s="19">
        <f t="shared" si="3"/>
        <v>0</v>
      </c>
      <c r="G39" s="20">
        <v>10</v>
      </c>
      <c r="H39" s="19">
        <f t="shared" si="4"/>
        <v>1.5735146022155082E-2</v>
      </c>
      <c r="I39" s="20">
        <f t="shared" si="10"/>
        <v>10</v>
      </c>
      <c r="J39" s="19"/>
    </row>
    <row r="40" spans="1:10" x14ac:dyDescent="0.25">
      <c r="A40" s="2">
        <v>34</v>
      </c>
      <c r="B40" s="18" t="s">
        <v>40</v>
      </c>
      <c r="C40" s="3">
        <f t="shared" ref="C40" si="25">C7+C16+C23+C37</f>
        <v>52164.7</v>
      </c>
      <c r="D40" s="19">
        <f t="shared" si="1"/>
        <v>85.870080528869906</v>
      </c>
      <c r="E40" s="3">
        <f t="shared" ref="E40:G40" si="26">E7+E16+E23+E37</f>
        <v>57290.69999999999</v>
      </c>
      <c r="F40" s="19">
        <f t="shared" si="3"/>
        <v>94.308162848733474</v>
      </c>
      <c r="G40" s="3">
        <f t="shared" si="26"/>
        <v>59430.700000000004</v>
      </c>
      <c r="H40" s="19">
        <f t="shared" si="4"/>
        <v>93.515074269889226</v>
      </c>
      <c r="I40" s="20">
        <f t="shared" si="10"/>
        <v>2140.0000000000146</v>
      </c>
      <c r="J40" s="19">
        <f t="shared" si="11"/>
        <v>3.735335752574187</v>
      </c>
    </row>
    <row r="41" spans="1:10" x14ac:dyDescent="0.25">
      <c r="A41" s="2">
        <v>35</v>
      </c>
      <c r="B41" s="18" t="s">
        <v>41</v>
      </c>
      <c r="C41" s="3">
        <v>796.1</v>
      </c>
      <c r="D41" s="19">
        <f t="shared" si="1"/>
        <v>1.3104871897860688</v>
      </c>
      <c r="E41" s="3">
        <v>402.6</v>
      </c>
      <c r="F41" s="19">
        <f t="shared" si="3"/>
        <v>0.66273350409228904</v>
      </c>
      <c r="G41" s="3">
        <v>400</v>
      </c>
      <c r="H41" s="19">
        <f t="shared" si="4"/>
        <v>0.62940584088620333</v>
      </c>
      <c r="I41" s="20">
        <f t="shared" si="10"/>
        <v>-2.6000000000000227</v>
      </c>
      <c r="J41" s="19">
        <f t="shared" si="11"/>
        <v>-0.64580228514655724</v>
      </c>
    </row>
    <row r="42" spans="1:10" x14ac:dyDescent="0.25">
      <c r="A42" s="2">
        <v>36</v>
      </c>
      <c r="B42" s="18" t="s">
        <v>42</v>
      </c>
      <c r="C42" s="3">
        <v>2855</v>
      </c>
      <c r="D42" s="19">
        <f t="shared" si="1"/>
        <v>4.6997122557960385</v>
      </c>
      <c r="E42" s="3">
        <v>3055.1</v>
      </c>
      <c r="F42" s="19">
        <f t="shared" si="3"/>
        <v>5.0291036471742476</v>
      </c>
      <c r="G42" s="3">
        <v>3721.3</v>
      </c>
      <c r="H42" s="19">
        <f t="shared" si="4"/>
        <v>5.8555198892245715</v>
      </c>
      <c r="I42" s="20">
        <f t="shared" si="10"/>
        <v>666.20000000000027</v>
      </c>
      <c r="J42" s="19">
        <f t="shared" si="11"/>
        <v>21.806160191155776</v>
      </c>
    </row>
    <row r="43" spans="1:10" x14ac:dyDescent="0.25">
      <c r="A43" s="6">
        <v>37</v>
      </c>
      <c r="B43" s="28" t="s">
        <v>43</v>
      </c>
      <c r="C43" s="7">
        <f t="shared" ref="C43" si="27">SUM(C40:C42)</f>
        <v>55815.799999999996</v>
      </c>
      <c r="D43" s="29">
        <f t="shared" si="1"/>
        <v>91.880279974452023</v>
      </c>
      <c r="E43" s="7">
        <f t="shared" ref="E43:G43" si="28">SUM(E40:E42)</f>
        <v>60748.399999999987</v>
      </c>
      <c r="F43" s="29">
        <f t="shared" si="3"/>
        <v>100</v>
      </c>
      <c r="G43" s="7">
        <f t="shared" si="28"/>
        <v>63552.000000000007</v>
      </c>
      <c r="H43" s="29">
        <f t="shared" si="4"/>
        <v>100</v>
      </c>
      <c r="I43" s="30">
        <f t="shared" si="10"/>
        <v>2803.6000000000204</v>
      </c>
      <c r="J43" s="29">
        <f t="shared" si="11"/>
        <v>4.6151009738528481</v>
      </c>
    </row>
    <row r="44" spans="1:10" x14ac:dyDescent="0.25">
      <c r="B44" s="31"/>
      <c r="C44" s="8"/>
      <c r="D44" s="9"/>
      <c r="E44" s="8"/>
      <c r="F44" s="9"/>
      <c r="G44" s="8"/>
      <c r="H44" s="9"/>
      <c r="I44" s="8"/>
      <c r="J44" s="9"/>
    </row>
    <row r="45" spans="1:10" ht="15" customHeight="1" x14ac:dyDescent="0.25">
      <c r="A45" s="34" t="s">
        <v>1</v>
      </c>
      <c r="B45" s="35" t="s">
        <v>44</v>
      </c>
      <c r="C45" s="36">
        <v>2024</v>
      </c>
      <c r="D45" s="36"/>
      <c r="E45" s="36">
        <v>2025</v>
      </c>
      <c r="F45" s="36"/>
      <c r="G45" s="36">
        <v>2026</v>
      </c>
      <c r="H45" s="36"/>
      <c r="I45" s="37" t="s">
        <v>53</v>
      </c>
      <c r="J45" s="34" t="s">
        <v>3</v>
      </c>
    </row>
    <row r="46" spans="1:10" ht="27.6" x14ac:dyDescent="0.25">
      <c r="A46" s="34"/>
      <c r="B46" s="35"/>
      <c r="C46" s="17" t="s">
        <v>4</v>
      </c>
      <c r="D46" s="17" t="s">
        <v>5</v>
      </c>
      <c r="E46" s="17" t="s">
        <v>4</v>
      </c>
      <c r="F46" s="17" t="s">
        <v>5</v>
      </c>
      <c r="G46" s="17" t="s">
        <v>6</v>
      </c>
      <c r="H46" s="17" t="s">
        <v>5</v>
      </c>
      <c r="I46" s="37"/>
      <c r="J46" s="34"/>
    </row>
    <row r="47" spans="1:10" x14ac:dyDescent="0.25">
      <c r="A47" s="16">
        <v>1</v>
      </c>
      <c r="B47" s="20" t="s">
        <v>45</v>
      </c>
      <c r="C47" s="20">
        <f>C7+C23-C30-C31-C32+C37</f>
        <v>30469.899999999994</v>
      </c>
      <c r="D47" s="19">
        <f>C47/$C$54*100</f>
        <v>54.590098144253062</v>
      </c>
      <c r="E47" s="20">
        <f>E7+E23-E30-E31-E32+E37</f>
        <v>34437.299999999988</v>
      </c>
      <c r="F47" s="19">
        <f>E47/$E$54*100</f>
        <v>56.68840660823988</v>
      </c>
      <c r="G47" s="20">
        <f>G7+G23-G30-G31-G32+G37</f>
        <v>36734</v>
      </c>
      <c r="H47" s="19">
        <f>G47/$G$54*100</f>
        <v>57.801485397784482</v>
      </c>
      <c r="I47" s="20">
        <f>G47-E47</f>
        <v>2296.7000000000116</v>
      </c>
      <c r="J47" s="19">
        <f>(G47/E47-1)*100</f>
        <v>6.6692220354093168</v>
      </c>
    </row>
    <row r="48" spans="1:10" x14ac:dyDescent="0.25">
      <c r="A48" s="16">
        <v>2</v>
      </c>
      <c r="B48" s="20" t="s">
        <v>46</v>
      </c>
      <c r="C48" s="20">
        <f>C16-C21</f>
        <v>18020.199999999997</v>
      </c>
      <c r="D48" s="19">
        <f t="shared" ref="D48:D54" si="29">C48/$C$54*100</f>
        <v>32.285123567161989</v>
      </c>
      <c r="E48" s="20">
        <f>E16-E21</f>
        <v>19855.3</v>
      </c>
      <c r="F48" s="19">
        <f t="shared" ref="F48:F54" si="30">E48/$E$54*100</f>
        <v>32.68448222504626</v>
      </c>
      <c r="G48" s="20">
        <f>G16-G21</f>
        <v>21115.100000000002</v>
      </c>
      <c r="H48" s="19">
        <f t="shared" ref="H48:H54" si="31">G48/$G$54*100</f>
        <v>33.224918177240681</v>
      </c>
      <c r="I48" s="20">
        <f>I16-I21</f>
        <v>1259.8000000000015</v>
      </c>
      <c r="J48" s="19">
        <f t="shared" ref="J48:J49" si="32">(G48/E48-1)*100</f>
        <v>6.3449053905002772</v>
      </c>
    </row>
    <row r="49" spans="1:10" x14ac:dyDescent="0.25">
      <c r="A49" s="16">
        <v>3</v>
      </c>
      <c r="B49" s="20" t="s">
        <v>47</v>
      </c>
      <c r="C49" s="20">
        <f>C30+C31+C32</f>
        <v>1062.7</v>
      </c>
      <c r="D49" s="19">
        <f t="shared" si="29"/>
        <v>1.90394117794603</v>
      </c>
      <c r="E49" s="20">
        <f>E30+E31+E32</f>
        <v>1271.9000000000001</v>
      </c>
      <c r="F49" s="19">
        <f t="shared" si="30"/>
        <v>2.0937176946224105</v>
      </c>
      <c r="G49" s="20">
        <f>G30+G31+G32</f>
        <v>1437.3</v>
      </c>
      <c r="H49" s="19">
        <f t="shared" si="31"/>
        <v>2.2616125377643499</v>
      </c>
      <c r="I49" s="20">
        <f>I30+I31+I32</f>
        <v>165.39999999999992</v>
      </c>
      <c r="J49" s="19">
        <f t="shared" si="32"/>
        <v>13.004166994260547</v>
      </c>
    </row>
    <row r="50" spans="1:10" x14ac:dyDescent="0.25">
      <c r="A50" s="16">
        <v>4</v>
      </c>
      <c r="B50" s="20" t="s">
        <v>48</v>
      </c>
      <c r="C50" s="20">
        <f>C21</f>
        <v>2611.9</v>
      </c>
      <c r="D50" s="19">
        <f t="shared" si="29"/>
        <v>4.6794993532297315</v>
      </c>
      <c r="E50" s="20">
        <f>E21</f>
        <v>1726.2</v>
      </c>
      <c r="F50" s="19">
        <f t="shared" si="30"/>
        <v>2.8415563208249113</v>
      </c>
      <c r="G50" s="20">
        <f>G21</f>
        <v>144.30000000000001</v>
      </c>
      <c r="H50" s="19">
        <f t="shared" si="31"/>
        <v>0.22705815709969787</v>
      </c>
      <c r="I50" s="20">
        <f>I21</f>
        <v>-1581.9</v>
      </c>
      <c r="J50" s="19">
        <f>(G50/E50-1)*100</f>
        <v>-91.640597844977407</v>
      </c>
    </row>
    <row r="51" spans="1:10" x14ac:dyDescent="0.25">
      <c r="A51" s="16">
        <v>5</v>
      </c>
      <c r="B51" s="18" t="s">
        <v>49</v>
      </c>
      <c r="C51" s="3">
        <f>SUM(C47:C50)</f>
        <v>52164.69999999999</v>
      </c>
      <c r="D51" s="19">
        <f t="shared" si="29"/>
        <v>93.458662242590805</v>
      </c>
      <c r="E51" s="3">
        <f>SUM(E47:E50)</f>
        <v>57290.69999999999</v>
      </c>
      <c r="F51" s="19">
        <f t="shared" si="30"/>
        <v>94.308162848733474</v>
      </c>
      <c r="G51" s="3">
        <f>SUM(G47:G50)</f>
        <v>59430.700000000012</v>
      </c>
      <c r="H51" s="19">
        <f t="shared" si="31"/>
        <v>93.515074269889226</v>
      </c>
      <c r="I51" s="3">
        <f>SUM(I47:I50)</f>
        <v>2140.0000000000132</v>
      </c>
      <c r="J51" s="19">
        <f>(G51/E51-1)*100</f>
        <v>3.735335752574187</v>
      </c>
    </row>
    <row r="52" spans="1:10" x14ac:dyDescent="0.25">
      <c r="A52" s="16">
        <v>6</v>
      </c>
      <c r="B52" s="18" t="s">
        <v>41</v>
      </c>
      <c r="C52" s="3">
        <f>C41</f>
        <v>796.1</v>
      </c>
      <c r="D52" s="19">
        <f t="shared" si="29"/>
        <v>1.4262986466197747</v>
      </c>
      <c r="E52" s="3">
        <f>E41</f>
        <v>402.6</v>
      </c>
      <c r="F52" s="19">
        <f t="shared" si="30"/>
        <v>0.66273350409228904</v>
      </c>
      <c r="G52" s="3">
        <f>G41</f>
        <v>400</v>
      </c>
      <c r="H52" s="19">
        <f t="shared" si="31"/>
        <v>0.62940584088620333</v>
      </c>
      <c r="I52" s="3">
        <f>I41</f>
        <v>-2.6000000000000227</v>
      </c>
      <c r="J52" s="19">
        <f t="shared" ref="J52:J54" si="33">(G52/E52-1)*100</f>
        <v>-0.64580228514655724</v>
      </c>
    </row>
    <row r="53" spans="1:10" x14ac:dyDescent="0.25">
      <c r="A53" s="16">
        <v>7</v>
      </c>
      <c r="B53" s="18" t="s">
        <v>42</v>
      </c>
      <c r="C53" s="3">
        <f>C42</f>
        <v>2855</v>
      </c>
      <c r="D53" s="19">
        <f t="shared" si="29"/>
        <v>5.1150391107894189</v>
      </c>
      <c r="E53" s="3">
        <f>E42</f>
        <v>3055.1</v>
      </c>
      <c r="F53" s="19">
        <f t="shared" si="30"/>
        <v>5.0291036471742476</v>
      </c>
      <c r="G53" s="3">
        <f>G42</f>
        <v>3721.3</v>
      </c>
      <c r="H53" s="19">
        <f t="shared" si="31"/>
        <v>5.8555198892245715</v>
      </c>
      <c r="I53" s="3">
        <f>I42</f>
        <v>666.20000000000027</v>
      </c>
      <c r="J53" s="19">
        <f t="shared" si="33"/>
        <v>21.806160191155776</v>
      </c>
    </row>
    <row r="54" spans="1:10" x14ac:dyDescent="0.25">
      <c r="A54" s="32">
        <v>8</v>
      </c>
      <c r="B54" s="28" t="s">
        <v>50</v>
      </c>
      <c r="C54" s="7">
        <f>SUM(C51:C53)</f>
        <v>55815.799999999988</v>
      </c>
      <c r="D54" s="29">
        <f t="shared" si="29"/>
        <v>100</v>
      </c>
      <c r="E54" s="7">
        <f t="shared" ref="E54" si="34">SUM(E51:E53)</f>
        <v>60748.399999999987</v>
      </c>
      <c r="F54" s="29">
        <f t="shared" si="30"/>
        <v>100</v>
      </c>
      <c r="G54" s="7">
        <f t="shared" ref="G54" si="35">SUM(G51:G53)</f>
        <v>63552.000000000015</v>
      </c>
      <c r="H54" s="29">
        <f t="shared" si="31"/>
        <v>100</v>
      </c>
      <c r="I54" s="30">
        <f t="shared" ref="I54" si="36">G54-E54</f>
        <v>2803.6000000000276</v>
      </c>
      <c r="J54" s="29">
        <f t="shared" si="33"/>
        <v>4.6151009738528481</v>
      </c>
    </row>
    <row r="55" spans="1:10" s="13" customFormat="1" x14ac:dyDescent="0.25">
      <c r="A55" s="10">
        <v>9</v>
      </c>
      <c r="B55" s="21" t="s">
        <v>51</v>
      </c>
      <c r="C55" s="11">
        <f>C47+C49</f>
        <v>31532.599999999995</v>
      </c>
      <c r="D55" s="12">
        <f>C55/C54*100</f>
        <v>56.4940393221991</v>
      </c>
      <c r="E55" s="11">
        <f>E47+E49</f>
        <v>35709.19999999999</v>
      </c>
      <c r="F55" s="12">
        <f>E55/E54*100</f>
        <v>58.782124302862293</v>
      </c>
      <c r="G55" s="11">
        <f>G47+G49</f>
        <v>38171.300000000003</v>
      </c>
      <c r="H55" s="12">
        <f>G55/G54*100</f>
        <v>60.063097935548839</v>
      </c>
      <c r="I55" s="11">
        <f>I47+I49</f>
        <v>2462.1000000000117</v>
      </c>
      <c r="J55" s="19">
        <f>(G55/E55-1)*100</f>
        <v>6.8948618283243945</v>
      </c>
    </row>
    <row r="57" spans="1:10" x14ac:dyDescent="0.25">
      <c r="C57" s="33"/>
      <c r="D57" s="33"/>
      <c r="E57" s="33"/>
      <c r="F57" s="33"/>
    </row>
  </sheetData>
  <mergeCells count="14">
    <mergeCell ref="J5:J6"/>
    <mergeCell ref="A45:A46"/>
    <mergeCell ref="B45:B46"/>
    <mergeCell ref="C45:D45"/>
    <mergeCell ref="E45:F45"/>
    <mergeCell ref="G45:H45"/>
    <mergeCell ref="I45:I46"/>
    <mergeCell ref="J45:J46"/>
    <mergeCell ref="A5:A6"/>
    <mergeCell ref="B5:B6"/>
    <mergeCell ref="C5:D5"/>
    <mergeCell ref="E5:F5"/>
    <mergeCell ref="G5:H5"/>
    <mergeCell ref="I5:I6"/>
  </mergeCells>
  <pageMargins left="0.74" right="0.15748031496062992" top="0.35433070866141736" bottom="0.21" header="0.23622047244094491" footer="0.15748031496062992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2026-01-27T08:30:55Z</cp:lastPrinted>
  <dcterms:created xsi:type="dcterms:W3CDTF">2025-02-04T07:12:41Z</dcterms:created>
  <dcterms:modified xsi:type="dcterms:W3CDTF">2026-02-11T08:54:24Z</dcterms:modified>
</cp:coreProperties>
</file>