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2" documentId="8_{C6943B93-D369-4D91-9902-F9C50CD17B8C}" xr6:coauthVersionLast="47" xr6:coauthVersionMax="47" xr10:uidLastSave="{83C7D0DF-FC63-40CC-9024-B618AE35C355}"/>
  <bookViews>
    <workbookView xWindow="-108" yWindow="-108" windowWidth="23256" windowHeight="13896" xr2:uid="{65A91F6C-CFD0-464C-A180-505B22725304}"/>
  </bookViews>
  <sheets>
    <sheet name="2025-09-25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" l="1"/>
  <c r="C84" i="2"/>
  <c r="F32" i="2"/>
  <c r="D32" i="2"/>
  <c r="F79" i="2" l="1"/>
  <c r="H39" i="2" l="1"/>
  <c r="H32" i="2"/>
  <c r="H27" i="2"/>
  <c r="C66" i="2"/>
  <c r="C35" i="2"/>
  <c r="C32" i="2"/>
  <c r="F36" i="2"/>
  <c r="H68" i="2" l="1"/>
  <c r="H37" i="2"/>
  <c r="G35" i="2"/>
  <c r="G46" i="2"/>
  <c r="J46" i="2" s="1"/>
  <c r="G29" i="2"/>
  <c r="G17" i="2"/>
  <c r="G23" i="2"/>
  <c r="J23" i="2" s="1"/>
  <c r="G21" i="2"/>
  <c r="G24" i="2"/>
  <c r="C24" i="2"/>
  <c r="C79" i="2"/>
  <c r="F27" i="2"/>
  <c r="D79" i="2"/>
  <c r="D77" i="2" s="1"/>
  <c r="J64" i="2"/>
  <c r="J65" i="2"/>
  <c r="E71" i="2"/>
  <c r="E77" i="2"/>
  <c r="J81" i="2"/>
  <c r="D82" i="2"/>
  <c r="C22" i="2"/>
  <c r="C38" i="2"/>
  <c r="C21" i="2"/>
  <c r="C18" i="2"/>
  <c r="C17" i="2"/>
  <c r="C16" i="2"/>
  <c r="C15" i="2"/>
  <c r="G33" i="2"/>
  <c r="I95" i="2"/>
  <c r="H95" i="2"/>
  <c r="G95" i="2"/>
  <c r="F95" i="2"/>
  <c r="E95" i="2"/>
  <c r="D95" i="2"/>
  <c r="C95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E70" i="2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G47" i="2"/>
  <c r="J45" i="2"/>
  <c r="J44" i="2"/>
  <c r="G43" i="2"/>
  <c r="J43" i="2" s="1"/>
  <c r="J42" i="2"/>
  <c r="G41" i="2"/>
  <c r="J41" i="2" s="1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F22" i="2"/>
  <c r="F21" i="2"/>
  <c r="F20" i="2"/>
  <c r="C20" i="2"/>
  <c r="F19" i="2"/>
  <c r="C19" i="2"/>
  <c r="F18" i="2"/>
  <c r="F17" i="2"/>
  <c r="F16" i="2"/>
  <c r="F15" i="2"/>
  <c r="J24" i="2" l="1"/>
  <c r="J22" i="2"/>
  <c r="J16" i="2"/>
  <c r="J17" i="2"/>
  <c r="H76" i="2"/>
  <c r="H75" i="2" s="1"/>
  <c r="H93" i="2" s="1"/>
  <c r="J21" i="2"/>
  <c r="J18" i="2"/>
  <c r="C56" i="2"/>
  <c r="C55" i="2" s="1"/>
  <c r="E76" i="2"/>
  <c r="E75" i="2" s="1"/>
  <c r="E93" i="2" s="1"/>
  <c r="J19" i="2"/>
  <c r="I76" i="2"/>
  <c r="I75" i="2" s="1"/>
  <c r="I93" i="2" s="1"/>
  <c r="H60" i="2"/>
  <c r="H92" i="2" s="1"/>
  <c r="I13" i="2"/>
  <c r="I91" i="2" s="1"/>
  <c r="D60" i="2"/>
  <c r="D92" i="2" s="1"/>
  <c r="F76" i="2"/>
  <c r="F75" i="2" s="1"/>
  <c r="F93" i="2" s="1"/>
  <c r="J34" i="2"/>
  <c r="J50" i="2"/>
  <c r="J73" i="2"/>
  <c r="G71" i="2"/>
  <c r="G70" i="2" s="1"/>
  <c r="J84" i="2"/>
  <c r="G76" i="2"/>
  <c r="G75" i="2" s="1"/>
  <c r="G93" i="2" s="1"/>
  <c r="I62" i="2"/>
  <c r="I61" i="2" s="1"/>
  <c r="I60" i="2" s="1"/>
  <c r="I92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F92" i="2" s="1"/>
  <c r="J66" i="2"/>
  <c r="J68" i="2"/>
  <c r="J74" i="2"/>
  <c r="J95" i="2"/>
  <c r="G40" i="2"/>
  <c r="J40" i="2" s="1"/>
  <c r="E62" i="2"/>
  <c r="E61" i="2" s="1"/>
  <c r="E60" i="2" s="1"/>
  <c r="E92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D93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G92" i="2" s="1"/>
  <c r="E85" i="2"/>
  <c r="E87" i="2" s="1"/>
  <c r="J49" i="2"/>
  <c r="G13" i="2"/>
  <c r="E91" i="2"/>
  <c r="E94" i="2" s="1"/>
  <c r="E96" i="2" s="1"/>
  <c r="D91" i="2"/>
  <c r="D94" i="2" s="1"/>
  <c r="D96" i="2" s="1"/>
  <c r="D85" i="2"/>
  <c r="D87" i="2" s="1"/>
  <c r="I94" i="2"/>
  <c r="I96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G91" i="2"/>
  <c r="G94" i="2" s="1"/>
  <c r="G96" i="2" s="1"/>
  <c r="H91" i="2"/>
  <c r="H94" i="2" s="1"/>
  <c r="H96" i="2" s="1"/>
  <c r="F13" i="2"/>
  <c r="J14" i="2"/>
  <c r="C13" i="2"/>
  <c r="J76" i="2"/>
  <c r="C75" i="2"/>
  <c r="C60" i="2"/>
  <c r="J61" i="2"/>
  <c r="F91" i="2" l="1"/>
  <c r="F94" i="2" s="1"/>
  <c r="F96" i="2" s="1"/>
  <c r="F85" i="2"/>
  <c r="F87" i="2" s="1"/>
  <c r="C93" i="2"/>
  <c r="J93" i="2" s="1"/>
  <c r="J75" i="2"/>
  <c r="C91" i="2"/>
  <c r="J13" i="2"/>
  <c r="C85" i="2"/>
  <c r="C92" i="2"/>
  <c r="J92" i="2" s="1"/>
  <c r="J60" i="2"/>
  <c r="C94" i="2" l="1"/>
  <c r="J91" i="2"/>
  <c r="J85" i="2"/>
  <c r="C87" i="2"/>
  <c r="J87" i="2" l="1"/>
  <c r="C96" i="2"/>
  <c r="J96" i="2" s="1"/>
  <c r="J94" i="2"/>
</calcChain>
</file>

<file path=xl/sharedStrings.xml><?xml version="1.0" encoding="utf-8"?>
<sst xmlns="http://schemas.openxmlformats.org/spreadsheetml/2006/main" count="122" uniqueCount="113">
  <si>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</si>
  <si>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</si>
  <si>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</si>
  <si>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</si>
  <si>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</si>
  <si>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</si>
  <si>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</si>
  <si>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</si>
  <si>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</si>
  <si>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</si>
  <si>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</si>
  <si>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</si>
  <si>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</si>
  <si>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</si>
  <si>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</si>
  <si>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</si>
  <si>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</si>
  <si>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</si>
  <si>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</si>
  <si>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</si>
  <si>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</si>
  <si>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</si>
  <si>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</si>
  <si>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</si>
  <si>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</si>
  <si>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</si>
  <si>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</si>
  <si>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</si>
  <si>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</si>
  <si>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</si>
  <si>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</si>
  <si>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</si>
  <si>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</si>
  <si>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</si>
  <si>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</si>
  <si>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</si>
  <si>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</si>
  <si>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</si>
  <si>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</si>
  <si>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</si>
  <si>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</si>
  <si>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</si>
  <si>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</si>
  <si>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</si>
  <si>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</si>
  <si>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</si>
  <si>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</si>
  <si>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</si>
  <si>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</si>
  <si>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</si>
  <si>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</si>
  <si>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</si>
  <si>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</si>
  <si>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</si>
  <si>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</si>
  <si>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</si>
  <si>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</si>
  <si>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</si>
  <si>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</si>
  <si>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</si>
  <si>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</si>
  <si>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</si>
  <si>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</si>
  <si>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</si>
  <si>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</si>
  <si>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</si>
  <si>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</si>
  <si>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</si>
  <si>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</si>
  <si>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</si>
  <si>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</si>
  <si>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</si>
  <si>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</si>
  <si>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</si>
  <si>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</si>
  <si>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</si>
  <si>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</si>
  <si>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</si>
  <si>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</si>
  <si>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</si>
  <si>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</si>
  <si>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</si>
  <si>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</si>
  <si>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</si>
  <si>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</si>
  <si>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</si>
  <si>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</si>
  <si>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</si>
  <si>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</si>
  <si>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</si>
  <si>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</si>
  <si>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</si>
  <si>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</si>
  <si>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</si>
  <si>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</si>
  <si>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</si>
  <si>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</si>
  <si>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</si>
  <si>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</si>
  <si>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</si>
  <si>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</si>
  <si>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</si>
  <si>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</si>
  <si>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</si>
  <si>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</si>
  <si>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</si>
  <si>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</si>
  <si>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</si>
  <si>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</si>
  <si>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</si>
  <si>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</si>
  <si>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</si>
  <si>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rugsėjo 25 d. sprendimo Nr. T2-220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</si>
</sst>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8"/>
  <sheetViews>
    <sheetView showZeros="0" tabSelected="1" zoomScaleNormal="100" workbookViewId="0">
      <pane ySplit="12" topLeftCell="A51" activePane="bottomLeft" state="frozen"/>
      <selection pane="bottomLeft" activeCell="A8" sqref="A8:J8"/>
    </sheetView>
  </sheetViews>
  <sheetFormatPr defaultColWidth="9.109375" defaultRowHeight="13.8" x14ac:dyDescent="0.25"/>
  <cols>
    <col min="1" max="1" width="5.88671875" style="12" customWidth="1"/>
    <col min="2" max="2" width="41.6640625" style="1" customWidth="1"/>
    <col min="3" max="3" width="14.44140625" style="1" customWidth="1"/>
    <col min="4" max="4" width="15.33203125" style="1" customWidth="1"/>
    <col min="5" max="5" width="14.44140625" style="1" customWidth="1"/>
    <col min="6" max="6" width="15.33203125" style="1" customWidth="1"/>
    <col min="7" max="7" width="13.33203125" style="1" customWidth="1"/>
    <col min="8" max="8" width="15.33203125" style="1" customWidth="1"/>
    <col min="9" max="9" width="11.44140625" style="1" customWidth="1"/>
    <col min="10" max="10" width="12.66406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67</v>
      </c>
    </row>
    <row r="3" spans="1:10" x14ac:dyDescent="0.25">
      <c r="B3" s="12"/>
      <c r="H3" s="1" t="s">
        <v>66</v>
      </c>
    </row>
    <row r="4" spans="1:10" x14ac:dyDescent="0.25">
      <c r="H4" s="28" t="s">
        <v>112</v>
      </c>
      <c r="I4" s="28"/>
      <c r="J4" s="28"/>
    </row>
    <row r="5" spans="1:10" x14ac:dyDescent="0.25">
      <c r="H5" s="12" t="s">
        <v>73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7" t="s">
        <v>12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x14ac:dyDescent="0.25">
      <c r="J9" s="1" t="s">
        <v>0</v>
      </c>
    </row>
    <row r="10" spans="1:10" s="4" customFormat="1" ht="20.25" customHeight="1" x14ac:dyDescent="0.25">
      <c r="A10" s="26" t="s">
        <v>15</v>
      </c>
      <c r="B10" s="26" t="s">
        <v>62</v>
      </c>
      <c r="C10" s="26" t="s">
        <v>1</v>
      </c>
      <c r="D10" s="26" t="s">
        <v>2</v>
      </c>
      <c r="E10" s="26"/>
      <c r="F10" s="26" t="s">
        <v>3</v>
      </c>
      <c r="G10" s="26" t="s">
        <v>4</v>
      </c>
      <c r="H10" s="26" t="s">
        <v>5</v>
      </c>
      <c r="I10" s="26" t="s">
        <v>6</v>
      </c>
      <c r="J10" s="26" t="s">
        <v>7</v>
      </c>
    </row>
    <row r="11" spans="1:10" ht="93" customHeight="1" x14ac:dyDescent="0.25">
      <c r="A11" s="26"/>
      <c r="B11" s="26"/>
      <c r="C11" s="26"/>
      <c r="D11" s="3" t="s">
        <v>8</v>
      </c>
      <c r="E11" s="3" t="s">
        <v>9</v>
      </c>
      <c r="F11" s="26"/>
      <c r="G11" s="26"/>
      <c r="H11" s="26"/>
      <c r="I11" s="26"/>
      <c r="J11" s="26"/>
    </row>
    <row r="12" spans="1:10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</row>
    <row r="13" spans="1:10" x14ac:dyDescent="0.25">
      <c r="A13" s="13">
        <v>1</v>
      </c>
      <c r="B13" s="23" t="s">
        <v>21</v>
      </c>
      <c r="C13" s="11">
        <f t="shared" ref="C13:I13" si="0">C14+C31+C37+C40+C49+C52+C55</f>
        <v>21283104</v>
      </c>
      <c r="D13" s="11">
        <f t="shared" si="0"/>
        <v>3792770</v>
      </c>
      <c r="E13" s="11">
        <f t="shared" si="0"/>
        <v>11440900</v>
      </c>
      <c r="F13" s="11">
        <f t="shared" si="0"/>
        <v>1207310</v>
      </c>
      <c r="G13" s="11">
        <f t="shared" si="0"/>
        <v>1154958</v>
      </c>
      <c r="H13" s="11">
        <f t="shared" si="0"/>
        <v>891875</v>
      </c>
      <c r="I13" s="11">
        <f t="shared" si="0"/>
        <v>0</v>
      </c>
      <c r="J13" s="11">
        <f t="shared" ref="J13:J14" si="1">SUM(C13:I13)</f>
        <v>39770917</v>
      </c>
    </row>
    <row r="14" spans="1:10" ht="55.2" x14ac:dyDescent="0.25">
      <c r="A14" s="14">
        <v>2</v>
      </c>
      <c r="B14" s="24" t="s">
        <v>74</v>
      </c>
      <c r="C14" s="10">
        <f t="shared" ref="C14:I14" si="2">C15+C16+C17+C18+C19+C20+C21+C22+C23+C24+C25+C29+C30</f>
        <v>8889603</v>
      </c>
      <c r="D14" s="10">
        <f t="shared" si="2"/>
        <v>0</v>
      </c>
      <c r="E14" s="10">
        <f t="shared" si="2"/>
        <v>11440900</v>
      </c>
      <c r="F14" s="10">
        <f t="shared" si="2"/>
        <v>523965</v>
      </c>
      <c r="G14" s="10">
        <f t="shared" si="2"/>
        <v>694098</v>
      </c>
      <c r="H14" s="10">
        <f t="shared" si="2"/>
        <v>533343</v>
      </c>
      <c r="I14" s="10">
        <f t="shared" si="2"/>
        <v>0</v>
      </c>
      <c r="J14" s="10">
        <f t="shared" si="1"/>
        <v>22081909</v>
      </c>
    </row>
    <row r="15" spans="1:10" ht="55.2" x14ac:dyDescent="0.25">
      <c r="A15" s="15">
        <v>3</v>
      </c>
      <c r="B15" s="7" t="s">
        <v>75</v>
      </c>
      <c r="C15" s="6">
        <f>995920-15817-1558</f>
        <v>978545</v>
      </c>
      <c r="D15" s="6"/>
      <c r="E15" s="6">
        <v>578228</v>
      </c>
      <c r="F15" s="6">
        <f>15817+12694</f>
        <v>28511</v>
      </c>
      <c r="G15" s="6">
        <v>130210</v>
      </c>
      <c r="H15" s="6"/>
      <c r="I15" s="6"/>
      <c r="J15" s="5">
        <f>SUM(C15:I15)</f>
        <v>1715494</v>
      </c>
    </row>
    <row r="16" spans="1:10" ht="55.2" x14ac:dyDescent="0.25">
      <c r="A16" s="15">
        <v>4</v>
      </c>
      <c r="B16" s="7" t="s">
        <v>76</v>
      </c>
      <c r="C16" s="6">
        <f>977530-15127-391</f>
        <v>962012</v>
      </c>
      <c r="D16" s="6"/>
      <c r="E16" s="6">
        <v>638851</v>
      </c>
      <c r="F16" s="6">
        <f>15127+12694+18100</f>
        <v>45921</v>
      </c>
      <c r="G16" s="6">
        <v>112510</v>
      </c>
      <c r="H16" s="6"/>
      <c r="I16" s="6"/>
      <c r="J16" s="5">
        <f t="shared" ref="J16:J30" si="3">SUM(C16:I16)</f>
        <v>1759294</v>
      </c>
    </row>
    <row r="17" spans="1:10" ht="55.2" x14ac:dyDescent="0.25">
      <c r="A17" s="15">
        <v>5</v>
      </c>
      <c r="B17" s="7" t="s">
        <v>77</v>
      </c>
      <c r="C17" s="6">
        <f>568520-7688-818</f>
        <v>560014</v>
      </c>
      <c r="D17" s="6"/>
      <c r="E17" s="6">
        <v>396251</v>
      </c>
      <c r="F17" s="6">
        <f>7688+8463</f>
        <v>16151</v>
      </c>
      <c r="G17" s="6">
        <f>54160+1000</f>
        <v>55160</v>
      </c>
      <c r="H17" s="6"/>
      <c r="I17" s="6"/>
      <c r="J17" s="5">
        <f t="shared" si="3"/>
        <v>1027576</v>
      </c>
    </row>
    <row r="18" spans="1:10" ht="82.8" x14ac:dyDescent="0.25">
      <c r="A18" s="15">
        <v>6</v>
      </c>
      <c r="B18" s="7" t="s">
        <v>78</v>
      </c>
      <c r="C18" s="6">
        <f>432560-2136-1243</f>
        <v>429181</v>
      </c>
      <c r="D18" s="6"/>
      <c r="E18" s="6">
        <v>676210</v>
      </c>
      <c r="F18" s="6">
        <f>2136+16926</f>
        <v>19062</v>
      </c>
      <c r="G18" s="6">
        <v>17270</v>
      </c>
      <c r="H18" s="6"/>
      <c r="I18" s="6"/>
      <c r="J18" s="5">
        <f t="shared" si="3"/>
        <v>1141723</v>
      </c>
    </row>
    <row r="19" spans="1:10" ht="96.6" x14ac:dyDescent="0.25">
      <c r="A19" s="15">
        <v>7</v>
      </c>
      <c r="B19" s="7" t="s">
        <v>79</v>
      </c>
      <c r="C19" s="6">
        <f>565150-4841</f>
        <v>560309</v>
      </c>
      <c r="D19" s="6"/>
      <c r="E19" s="6">
        <v>888745</v>
      </c>
      <c r="F19" s="6">
        <f>4841+25389</f>
        <v>30230</v>
      </c>
      <c r="G19" s="6">
        <v>35550</v>
      </c>
      <c r="H19" s="6"/>
      <c r="I19" s="6"/>
      <c r="J19" s="5">
        <f t="shared" si="3"/>
        <v>1514834</v>
      </c>
    </row>
    <row r="20" spans="1:10" ht="69" x14ac:dyDescent="0.25">
      <c r="A20" s="15">
        <v>8</v>
      </c>
      <c r="B20" s="7" t="s">
        <v>80</v>
      </c>
      <c r="C20" s="6">
        <f>538150-3630</f>
        <v>534520</v>
      </c>
      <c r="D20" s="6"/>
      <c r="E20" s="6">
        <v>993685</v>
      </c>
      <c r="F20" s="6">
        <f>3630+25389</f>
        <v>29019</v>
      </c>
      <c r="G20" s="6">
        <v>28240</v>
      </c>
      <c r="H20" s="6"/>
      <c r="I20" s="6"/>
      <c r="J20" s="5">
        <f t="shared" si="3"/>
        <v>1585464</v>
      </c>
    </row>
    <row r="21" spans="1:10" ht="82.8" x14ac:dyDescent="0.25">
      <c r="A21" s="15">
        <v>9</v>
      </c>
      <c r="B21" s="7" t="s">
        <v>81</v>
      </c>
      <c r="C21" s="6">
        <f>1155970-6976-3640</f>
        <v>1145354</v>
      </c>
      <c r="D21" s="6"/>
      <c r="E21" s="6">
        <v>1292201</v>
      </c>
      <c r="F21" s="6">
        <f>6976+16926</f>
        <v>23902</v>
      </c>
      <c r="G21" s="6">
        <f>56950+2128</f>
        <v>59078</v>
      </c>
      <c r="H21" s="6"/>
      <c r="I21" s="6"/>
      <c r="J21" s="5">
        <f t="shared" si="3"/>
        <v>2520535</v>
      </c>
    </row>
    <row r="22" spans="1:10" ht="82.8" x14ac:dyDescent="0.25">
      <c r="A22" s="15">
        <v>10</v>
      </c>
      <c r="B22" s="7" t="s">
        <v>82</v>
      </c>
      <c r="C22" s="6">
        <f>1327890-5125-1598</f>
        <v>1321167</v>
      </c>
      <c r="D22" s="6"/>
      <c r="E22" s="6">
        <v>1992270</v>
      </c>
      <c r="F22" s="6">
        <f>5125+4231</f>
        <v>9356</v>
      </c>
      <c r="G22" s="6">
        <v>57580</v>
      </c>
      <c r="H22" s="6"/>
      <c r="I22" s="6"/>
      <c r="J22" s="5">
        <f t="shared" si="3"/>
        <v>3380373</v>
      </c>
    </row>
    <row r="23" spans="1:10" ht="55.2" x14ac:dyDescent="0.25">
      <c r="A23" s="15">
        <v>11</v>
      </c>
      <c r="B23" s="7" t="s">
        <v>83</v>
      </c>
      <c r="C23" s="6">
        <v>666710</v>
      </c>
      <c r="D23" s="6"/>
      <c r="E23" s="6">
        <v>1944532</v>
      </c>
      <c r="F23" s="6"/>
      <c r="G23" s="6">
        <f>21140+5850</f>
        <v>26990</v>
      </c>
      <c r="H23" s="6"/>
      <c r="I23" s="6"/>
      <c r="J23" s="5">
        <f t="shared" si="3"/>
        <v>2638232</v>
      </c>
    </row>
    <row r="24" spans="1:10" ht="69" x14ac:dyDescent="0.25">
      <c r="A24" s="15">
        <v>12</v>
      </c>
      <c r="B24" s="7" t="s">
        <v>84</v>
      </c>
      <c r="C24" s="6">
        <f>539440+3351</f>
        <v>542791</v>
      </c>
      <c r="D24" s="6"/>
      <c r="E24" s="6">
        <v>1647921</v>
      </c>
      <c r="F24" s="6">
        <v>6701</v>
      </c>
      <c r="G24" s="6">
        <f>26500+800+15750</f>
        <v>43050</v>
      </c>
      <c r="H24" s="6"/>
      <c r="I24" s="6"/>
      <c r="J24" s="5">
        <f t="shared" si="3"/>
        <v>2240463</v>
      </c>
    </row>
    <row r="25" spans="1:10" x14ac:dyDescent="0.25">
      <c r="A25" s="15">
        <v>13</v>
      </c>
      <c r="B25" s="25" t="s">
        <v>20</v>
      </c>
      <c r="C25" s="6">
        <f t="shared" ref="C25:I25" si="4">C26+C27+C28</f>
        <v>174000</v>
      </c>
      <c r="D25" s="6">
        <f t="shared" si="4"/>
        <v>0</v>
      </c>
      <c r="E25" s="6">
        <f t="shared" si="4"/>
        <v>211266</v>
      </c>
      <c r="F25" s="6">
        <f t="shared" si="4"/>
        <v>233580</v>
      </c>
      <c r="G25" s="6">
        <f t="shared" si="4"/>
        <v>0</v>
      </c>
      <c r="H25" s="6">
        <f t="shared" si="4"/>
        <v>533343</v>
      </c>
      <c r="I25" s="6">
        <f t="shared" si="4"/>
        <v>0</v>
      </c>
      <c r="J25" s="5">
        <f t="shared" si="3"/>
        <v>1152189</v>
      </c>
    </row>
    <row r="26" spans="1:10" ht="27.6" x14ac:dyDescent="0.25">
      <c r="A26" s="15" t="s">
        <v>16</v>
      </c>
      <c r="B26" s="7" t="s">
        <v>22</v>
      </c>
      <c r="C26" s="6"/>
      <c r="D26" s="6"/>
      <c r="E26" s="6"/>
      <c r="F26" s="6"/>
      <c r="G26" s="6"/>
      <c r="H26" s="6">
        <v>52898</v>
      </c>
      <c r="I26" s="6"/>
      <c r="J26" s="5">
        <f t="shared" si="3"/>
        <v>52898</v>
      </c>
    </row>
    <row r="27" spans="1:10" x14ac:dyDescent="0.25">
      <c r="A27" s="15" t="s">
        <v>17</v>
      </c>
      <c r="B27" s="7" t="s">
        <v>23</v>
      </c>
      <c r="C27" s="6">
        <v>174000</v>
      </c>
      <c r="D27" s="6"/>
      <c r="E27" s="6">
        <v>211266</v>
      </c>
      <c r="F27" s="6">
        <f>74701-6701</f>
        <v>68000</v>
      </c>
      <c r="G27" s="6"/>
      <c r="H27" s="6">
        <f>316847+163598</f>
        <v>480445</v>
      </c>
      <c r="I27" s="6"/>
      <c r="J27" s="5">
        <f t="shared" si="3"/>
        <v>933711</v>
      </c>
    </row>
    <row r="28" spans="1:10" ht="27.6" x14ac:dyDescent="0.25">
      <c r="A28" s="15" t="s">
        <v>18</v>
      </c>
      <c r="B28" s="7" t="s">
        <v>24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85</v>
      </c>
      <c r="C29" s="6">
        <v>234670</v>
      </c>
      <c r="D29" s="6"/>
      <c r="E29" s="6">
        <v>119397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481009</v>
      </c>
    </row>
    <row r="30" spans="1:10" ht="55.2" x14ac:dyDescent="0.25">
      <c r="A30" s="15">
        <v>15</v>
      </c>
      <c r="B30" s="7" t="s">
        <v>86</v>
      </c>
      <c r="C30" s="6">
        <v>780330</v>
      </c>
      <c r="D30" s="6"/>
      <c r="E30" s="6">
        <v>61343</v>
      </c>
      <c r="F30" s="6">
        <f>15660</f>
        <v>15660</v>
      </c>
      <c r="G30" s="6">
        <v>67390</v>
      </c>
      <c r="H30" s="6"/>
      <c r="I30" s="6"/>
      <c r="J30" s="5">
        <f t="shared" si="3"/>
        <v>924723</v>
      </c>
    </row>
    <row r="31" spans="1:10" ht="55.2" x14ac:dyDescent="0.25">
      <c r="A31" s="14">
        <v>16</v>
      </c>
      <c r="B31" s="24" t="s">
        <v>87</v>
      </c>
      <c r="C31" s="10">
        <f t="shared" ref="C31:I31" si="5">C32+C34+C35+C36</f>
        <v>7170765</v>
      </c>
      <c r="D31" s="10">
        <f t="shared" si="5"/>
        <v>2603370</v>
      </c>
      <c r="E31" s="10">
        <f t="shared" si="5"/>
        <v>0</v>
      </c>
      <c r="F31" s="10">
        <f t="shared" si="5"/>
        <v>632693</v>
      </c>
      <c r="G31" s="10">
        <f t="shared" si="5"/>
        <v>280100</v>
      </c>
      <c r="H31" s="10">
        <f t="shared" si="5"/>
        <v>45833</v>
      </c>
      <c r="I31" s="10">
        <f t="shared" si="5"/>
        <v>0</v>
      </c>
      <c r="J31" s="10">
        <f t="shared" ref="J31:J48" si="6">SUM(C31:I31)</f>
        <v>10732761</v>
      </c>
    </row>
    <row r="32" spans="1:10" ht="27.6" x14ac:dyDescent="0.25">
      <c r="A32" s="15">
        <v>17</v>
      </c>
      <c r="B32" s="7" t="s">
        <v>88</v>
      </c>
      <c r="C32" s="6">
        <f>3924065-30000</f>
        <v>3894065</v>
      </c>
      <c r="D32" s="6">
        <f>1463860+245000</f>
        <v>1708860</v>
      </c>
      <c r="E32" s="6"/>
      <c r="F32" s="6">
        <f>547912+700-2182+1176-5000</f>
        <v>542606</v>
      </c>
      <c r="G32" s="6"/>
      <c r="H32" s="6">
        <f>28674+9909+7250</f>
        <v>45833</v>
      </c>
      <c r="I32" s="6"/>
      <c r="J32" s="5">
        <f t="shared" si="6"/>
        <v>6191364</v>
      </c>
    </row>
    <row r="33" spans="1:10" x14ac:dyDescent="0.25">
      <c r="A33" s="15">
        <v>18</v>
      </c>
      <c r="B33" s="25" t="s">
        <v>72</v>
      </c>
      <c r="C33" s="6">
        <f t="shared" ref="C33:I33" si="7">C34+C35</f>
        <v>425700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280100</v>
      </c>
      <c r="H33" s="6">
        <f t="shared" si="7"/>
        <v>0</v>
      </c>
      <c r="I33" s="6">
        <f t="shared" si="7"/>
        <v>0</v>
      </c>
      <c r="J33" s="5">
        <f>SUM(C33:I33)</f>
        <v>757447</v>
      </c>
    </row>
    <row r="34" spans="1:10" x14ac:dyDescent="0.25">
      <c r="A34" s="15" t="s">
        <v>68</v>
      </c>
      <c r="B34" s="7" t="s">
        <v>71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69</v>
      </c>
      <c r="B35" s="7" t="s">
        <v>70</v>
      </c>
      <c r="C35" s="6">
        <f>332000+30000</f>
        <v>362000</v>
      </c>
      <c r="D35" s="6"/>
      <c r="E35" s="6"/>
      <c r="F35" s="6">
        <v>51647</v>
      </c>
      <c r="G35" s="6">
        <f>250100+5000+5000+20000</f>
        <v>280100</v>
      </c>
      <c r="H35" s="6"/>
      <c r="I35" s="6"/>
      <c r="J35" s="5">
        <f t="shared" si="6"/>
        <v>693747</v>
      </c>
    </row>
    <row r="36" spans="1:10" ht="41.4" x14ac:dyDescent="0.25">
      <c r="A36" s="15">
        <v>19</v>
      </c>
      <c r="B36" s="7" t="s">
        <v>89</v>
      </c>
      <c r="C36" s="6">
        <v>2851000</v>
      </c>
      <c r="D36" s="6">
        <v>894510</v>
      </c>
      <c r="E36" s="6"/>
      <c r="F36" s="6">
        <f>19396+1956+15571+902+615</f>
        <v>38440</v>
      </c>
      <c r="G36" s="6"/>
      <c r="H36" s="6"/>
      <c r="I36" s="6"/>
      <c r="J36" s="5">
        <f t="shared" si="6"/>
        <v>3783950</v>
      </c>
    </row>
    <row r="37" spans="1:10" ht="69" x14ac:dyDescent="0.25">
      <c r="A37" s="14">
        <v>20</v>
      </c>
      <c r="B37" s="24" t="s">
        <v>90</v>
      </c>
      <c r="C37" s="10">
        <f>C38+C39</f>
        <v>547148</v>
      </c>
      <c r="D37" s="10">
        <f t="shared" ref="D37:I37" si="9">D38+D39</f>
        <v>284400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312699</v>
      </c>
      <c r="I37" s="10">
        <f t="shared" si="9"/>
        <v>0</v>
      </c>
      <c r="J37" s="10">
        <f t="shared" si="6"/>
        <v>1161607</v>
      </c>
    </row>
    <row r="38" spans="1:10" ht="69" x14ac:dyDescent="0.25">
      <c r="A38" s="15">
        <v>21</v>
      </c>
      <c r="B38" s="7" t="s">
        <v>91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92</v>
      </c>
      <c r="C39" s="6">
        <v>510000</v>
      </c>
      <c r="D39" s="6">
        <v>1600</v>
      </c>
      <c r="E39" s="6"/>
      <c r="F39" s="6"/>
      <c r="G39" s="6">
        <v>12360</v>
      </c>
      <c r="H39" s="6">
        <f>115360+3001+11460+182878</f>
        <v>312699</v>
      </c>
      <c r="I39" s="6"/>
      <c r="J39" s="5">
        <f t="shared" si="6"/>
        <v>836659</v>
      </c>
    </row>
    <row r="40" spans="1:10" ht="55.2" x14ac:dyDescent="0.25">
      <c r="A40" s="14">
        <v>23</v>
      </c>
      <c r="B40" s="24" t="s">
        <v>93</v>
      </c>
      <c r="C40" s="10">
        <f>C41+C42+C43+C44+C45+C46+C47+C48</f>
        <v>3464900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135010</v>
      </c>
      <c r="H40" s="10">
        <f t="shared" si="10"/>
        <v>0</v>
      </c>
      <c r="I40" s="10">
        <f t="shared" si="10"/>
        <v>0</v>
      </c>
      <c r="J40" s="10">
        <f t="shared" si="6"/>
        <v>3632714</v>
      </c>
    </row>
    <row r="41" spans="1:10" ht="55.2" x14ac:dyDescent="0.25">
      <c r="A41" s="15">
        <v>24</v>
      </c>
      <c r="B41" s="7" t="s">
        <v>94</v>
      </c>
      <c r="C41" s="6">
        <v>1050500</v>
      </c>
      <c r="D41" s="6"/>
      <c r="E41" s="6"/>
      <c r="F41" s="6"/>
      <c r="G41" s="6">
        <f>28000+21000+25000</f>
        <v>74000</v>
      </c>
      <c r="H41" s="6"/>
      <c r="I41" s="6"/>
      <c r="J41" s="5">
        <f t="shared" si="6"/>
        <v>1124500</v>
      </c>
    </row>
    <row r="42" spans="1:10" ht="55.2" x14ac:dyDescent="0.25">
      <c r="A42" s="15">
        <v>25</v>
      </c>
      <c r="B42" s="7" t="s">
        <v>95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96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97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5">
        <v>28</v>
      </c>
      <c r="B45" s="7" t="s">
        <v>98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99</v>
      </c>
      <c r="C46" s="6">
        <v>1112000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1160804</v>
      </c>
    </row>
    <row r="47" spans="1:10" ht="69" x14ac:dyDescent="0.25">
      <c r="A47" s="15">
        <v>30</v>
      </c>
      <c r="B47" s="7" t="s">
        <v>25</v>
      </c>
      <c r="C47" s="6">
        <v>445900</v>
      </c>
      <c r="D47" s="6"/>
      <c r="E47" s="6"/>
      <c r="F47" s="6"/>
      <c r="G47" s="6">
        <f>18070+14000</f>
        <v>32070</v>
      </c>
      <c r="H47" s="6"/>
      <c r="I47" s="6"/>
      <c r="J47" s="5">
        <f t="shared" si="6"/>
        <v>477970</v>
      </c>
    </row>
    <row r="48" spans="1:10" ht="41.4" x14ac:dyDescent="0.25">
      <c r="A48" s="15">
        <v>31</v>
      </c>
      <c r="B48" s="7" t="s">
        <v>100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24" t="s">
        <v>101</v>
      </c>
      <c r="C49" s="10">
        <f t="shared" ref="C49:I49" si="11">C50+C51</f>
        <v>866900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895290</v>
      </c>
    </row>
    <row r="50" spans="1:10" ht="69" x14ac:dyDescent="0.25">
      <c r="A50" s="15">
        <v>33</v>
      </c>
      <c r="B50" s="7" t="s">
        <v>102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65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4">
        <v>35</v>
      </c>
      <c r="B52" s="24" t="s">
        <v>103</v>
      </c>
      <c r="C52" s="10">
        <f>C53+C54</f>
        <v>107000</v>
      </c>
      <c r="D52" s="10">
        <f t="shared" ref="D52:I52" si="13">D53+D54</f>
        <v>905000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1012000</v>
      </c>
    </row>
    <row r="53" spans="1:10" ht="41.4" x14ac:dyDescent="0.25">
      <c r="A53" s="15">
        <v>36</v>
      </c>
      <c r="B53" s="7" t="s">
        <v>104</v>
      </c>
      <c r="C53" s="6">
        <f>37000+50000</f>
        <v>87000</v>
      </c>
      <c r="D53" s="6">
        <v>905000</v>
      </c>
      <c r="E53" s="6"/>
      <c r="F53" s="6"/>
      <c r="G53" s="6"/>
      <c r="H53" s="6"/>
      <c r="I53" s="6"/>
      <c r="J53" s="5">
        <f t="shared" si="12"/>
        <v>992000</v>
      </c>
    </row>
    <row r="54" spans="1:10" ht="41.4" x14ac:dyDescent="0.25">
      <c r="A54" s="15">
        <v>37</v>
      </c>
      <c r="B54" s="7" t="s">
        <v>105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4">
        <v>38</v>
      </c>
      <c r="B55" s="24" t="s">
        <v>106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0</v>
      </c>
      <c r="I55" s="10">
        <f t="shared" si="14"/>
        <v>0</v>
      </c>
      <c r="J55" s="10">
        <f t="shared" si="12"/>
        <v>254636</v>
      </c>
    </row>
    <row r="56" spans="1:10" x14ac:dyDescent="0.25">
      <c r="A56" s="15">
        <v>39</v>
      </c>
      <c r="B56" s="25" t="s">
        <v>20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5" t="s">
        <v>28</v>
      </c>
      <c r="B57" s="7" t="s">
        <v>26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29</v>
      </c>
      <c r="B58" s="7" t="s">
        <v>27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30</v>
      </c>
      <c r="B59" s="7" t="s">
        <v>31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13">
        <v>40</v>
      </c>
      <c r="B60" s="23" t="s">
        <v>53</v>
      </c>
      <c r="C60" s="11">
        <f t="shared" ref="C60:I60" si="16">C61+C70</f>
        <v>6269503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769854</v>
      </c>
      <c r="I60" s="11">
        <f t="shared" si="16"/>
        <v>204459</v>
      </c>
      <c r="J60" s="11">
        <f t="shared" si="12"/>
        <v>9623793</v>
      </c>
    </row>
    <row r="61" spans="1:10" ht="41.4" x14ac:dyDescent="0.25">
      <c r="A61" s="14">
        <v>41</v>
      </c>
      <c r="B61" s="24" t="s">
        <v>107</v>
      </c>
      <c r="C61" s="10">
        <f>C62</f>
        <v>6135503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9212220</v>
      </c>
    </row>
    <row r="62" spans="1:10" x14ac:dyDescent="0.25">
      <c r="A62" s="15">
        <v>42</v>
      </c>
      <c r="B62" s="25" t="s">
        <v>20</v>
      </c>
      <c r="C62" s="6">
        <f t="shared" ref="C62:J62" si="18">C63+C64+C65+C66+C67+C68+C69</f>
        <v>6135503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9212220</v>
      </c>
    </row>
    <row r="63" spans="1:10" ht="27.6" x14ac:dyDescent="0.25">
      <c r="A63" s="15" t="s">
        <v>34</v>
      </c>
      <c r="B63" s="7" t="s">
        <v>32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5" t="s">
        <v>35</v>
      </c>
      <c r="B64" s="7" t="s">
        <v>33</v>
      </c>
      <c r="C64" s="6">
        <v>405460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5" t="s">
        <v>38</v>
      </c>
      <c r="B65" s="7" t="s">
        <v>63</v>
      </c>
      <c r="C65" s="6">
        <v>1783720</v>
      </c>
      <c r="D65" s="6"/>
      <c r="E65" s="6"/>
      <c r="F65" s="6"/>
      <c r="G65" s="6"/>
      <c r="H65" s="6"/>
      <c r="I65" s="6"/>
      <c r="J65" s="5">
        <f>SUM(C65:I65)</f>
        <v>1783720</v>
      </c>
    </row>
    <row r="66" spans="1:10" ht="27.6" x14ac:dyDescent="0.25">
      <c r="A66" s="15" t="s">
        <v>37</v>
      </c>
      <c r="B66" s="7" t="s">
        <v>39</v>
      </c>
      <c r="C66" s="6">
        <f>1397781+7000</f>
        <v>1404781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1427518</v>
      </c>
    </row>
    <row r="67" spans="1:10" ht="41.4" x14ac:dyDescent="0.25">
      <c r="A67" s="15" t="s">
        <v>36</v>
      </c>
      <c r="B67" s="7" t="s">
        <v>40</v>
      </c>
      <c r="C67" s="6">
        <v>179000</v>
      </c>
      <c r="D67" s="6"/>
      <c r="E67" s="6"/>
      <c r="F67" s="6"/>
      <c r="G67" s="6"/>
      <c r="H67" s="6"/>
      <c r="I67" s="6">
        <v>45000</v>
      </c>
      <c r="J67" s="5">
        <f t="shared" si="19"/>
        <v>224000</v>
      </c>
    </row>
    <row r="68" spans="1:10" ht="27.6" x14ac:dyDescent="0.25">
      <c r="A68" s="15" t="s">
        <v>41</v>
      </c>
      <c r="B68" s="7" t="s">
        <v>43</v>
      </c>
      <c r="C68" s="6">
        <v>1549842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1640635</v>
      </c>
    </row>
    <row r="69" spans="1:10" ht="27.6" x14ac:dyDescent="0.25">
      <c r="A69" s="15" t="s">
        <v>42</v>
      </c>
      <c r="B69" s="7" t="s">
        <v>55</v>
      </c>
      <c r="C69" s="6">
        <v>522520</v>
      </c>
      <c r="D69" s="6"/>
      <c r="E69" s="6"/>
      <c r="F69" s="6"/>
      <c r="G69" s="6"/>
      <c r="H69" s="6"/>
      <c r="I69" s="6">
        <v>72061</v>
      </c>
      <c r="J69" s="5">
        <f t="shared" si="19"/>
        <v>594581</v>
      </c>
    </row>
    <row r="70" spans="1:10" ht="55.2" x14ac:dyDescent="0.25">
      <c r="A70" s="14">
        <v>43</v>
      </c>
      <c r="B70" s="24" t="s">
        <v>108</v>
      </c>
      <c r="C70" s="10">
        <f>C71</f>
        <v>134000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8158</v>
      </c>
      <c r="I70" s="10">
        <f t="shared" si="20"/>
        <v>3575</v>
      </c>
      <c r="J70" s="10">
        <f t="shared" ref="J70" si="21">SUM(C70:I70)</f>
        <v>411573</v>
      </c>
    </row>
    <row r="71" spans="1:10" x14ac:dyDescent="0.25">
      <c r="A71" s="15">
        <v>44</v>
      </c>
      <c r="B71" s="25" t="s">
        <v>20</v>
      </c>
      <c r="C71" s="6">
        <f t="shared" ref="C71:I71" si="22">C72+C73+C74</f>
        <v>134000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8158</v>
      </c>
      <c r="I71" s="6">
        <f t="shared" si="22"/>
        <v>3575</v>
      </c>
      <c r="J71" s="5">
        <f>SUM(C71:I71)</f>
        <v>411573</v>
      </c>
    </row>
    <row r="72" spans="1:10" ht="27.6" x14ac:dyDescent="0.25">
      <c r="A72" s="15" t="s">
        <v>48</v>
      </c>
      <c r="B72" s="7" t="s">
        <v>44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49</v>
      </c>
      <c r="B73" s="7" t="s">
        <v>56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57</v>
      </c>
      <c r="B74" s="7" t="s">
        <v>64</v>
      </c>
      <c r="C74" s="6">
        <v>104000</v>
      </c>
      <c r="D74" s="6"/>
      <c r="E74" s="6"/>
      <c r="F74" s="6"/>
      <c r="G74" s="6">
        <v>6340</v>
      </c>
      <c r="H74" s="6">
        <v>8158</v>
      </c>
      <c r="I74" s="6"/>
      <c r="J74" s="5">
        <f t="shared" si="23"/>
        <v>118498</v>
      </c>
    </row>
    <row r="75" spans="1:10" ht="69" x14ac:dyDescent="0.25">
      <c r="A75" s="13">
        <v>45</v>
      </c>
      <c r="B75" s="23" t="s">
        <v>109</v>
      </c>
      <c r="C75" s="11">
        <f>C76</f>
        <v>7170998</v>
      </c>
      <c r="D75" s="11">
        <f t="shared" ref="D75:I75" si="24">D76</f>
        <v>500122</v>
      </c>
      <c r="E75" s="11">
        <f t="shared" si="24"/>
        <v>0</v>
      </c>
      <c r="F75" s="11">
        <f t="shared" si="24"/>
        <v>41408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8192210</v>
      </c>
    </row>
    <row r="76" spans="1:10" ht="27.6" x14ac:dyDescent="0.25">
      <c r="A76" s="14">
        <v>46</v>
      </c>
      <c r="B76" s="24" t="s">
        <v>45</v>
      </c>
      <c r="C76" s="10">
        <f t="shared" ref="C76:I76" si="25">C77+C80+C81+C82</f>
        <v>7170998</v>
      </c>
      <c r="D76" s="10">
        <f t="shared" si="25"/>
        <v>500122</v>
      </c>
      <c r="E76" s="10">
        <f t="shared" si="25"/>
        <v>0</v>
      </c>
      <c r="F76" s="10">
        <f t="shared" si="25"/>
        <v>41408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8192210</v>
      </c>
    </row>
    <row r="77" spans="1:10" x14ac:dyDescent="0.25">
      <c r="A77" s="15">
        <v>47</v>
      </c>
      <c r="B77" s="25" t="s">
        <v>20</v>
      </c>
      <c r="C77" s="6">
        <f>C78+C79</f>
        <v>6197133</v>
      </c>
      <c r="D77" s="6">
        <f>D78+D79</f>
        <v>500122</v>
      </c>
      <c r="E77" s="6">
        <f>E78+E79</f>
        <v>0</v>
      </c>
      <c r="F77" s="6">
        <f t="shared" ref="F77:I77" si="26">F78+F79</f>
        <v>41408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6909133</v>
      </c>
    </row>
    <row r="78" spans="1:10" ht="27.75" customHeight="1" x14ac:dyDescent="0.25">
      <c r="A78" s="15" t="s">
        <v>58</v>
      </c>
      <c r="B78" s="7" t="s">
        <v>46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5" t="s">
        <v>59</v>
      </c>
      <c r="B79" s="7" t="s">
        <v>47</v>
      </c>
      <c r="C79" s="6">
        <f>5674484+7649</f>
        <v>5682133</v>
      </c>
      <c r="D79" s="6">
        <f>478322+16800+5000</f>
        <v>500122</v>
      </c>
      <c r="E79" s="6"/>
      <c r="F79" s="6">
        <f>41573-64-1-99-1</f>
        <v>41408</v>
      </c>
      <c r="G79" s="6">
        <v>170470</v>
      </c>
      <c r="H79" s="6"/>
      <c r="I79" s="6"/>
      <c r="J79" s="5">
        <f>SUM(C79:I79)</f>
        <v>6394133</v>
      </c>
    </row>
    <row r="80" spans="1:10" ht="55.2" x14ac:dyDescent="0.25">
      <c r="A80" s="15">
        <v>48</v>
      </c>
      <c r="B80" s="7" t="s">
        <v>110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111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25" t="s">
        <v>20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5" t="s">
        <v>60</v>
      </c>
      <c r="B83" s="7" t="s">
        <v>50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61</v>
      </c>
      <c r="B84" s="7" t="s">
        <v>51</v>
      </c>
      <c r="C84" s="6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3">
        <v>51</v>
      </c>
      <c r="B85" s="23" t="s">
        <v>10</v>
      </c>
      <c r="C85" s="11">
        <f t="shared" ref="C85:I85" si="29">C13+C60+C75</f>
        <v>34723605</v>
      </c>
      <c r="D85" s="11">
        <f t="shared" si="29"/>
        <v>4552392</v>
      </c>
      <c r="E85" s="11">
        <f t="shared" si="29"/>
        <v>11440900</v>
      </c>
      <c r="F85" s="11">
        <f t="shared" si="29"/>
        <v>3362855</v>
      </c>
      <c r="G85" s="11">
        <f t="shared" si="29"/>
        <v>1331768</v>
      </c>
      <c r="H85" s="11">
        <f t="shared" si="29"/>
        <v>1661729</v>
      </c>
      <c r="I85" s="11">
        <f t="shared" si="29"/>
        <v>513671</v>
      </c>
      <c r="J85" s="11">
        <f t="shared" si="27"/>
        <v>57586920</v>
      </c>
    </row>
    <row r="86" spans="1:10" ht="66.75" customHeight="1" x14ac:dyDescent="0.25">
      <c r="A86" s="15">
        <v>52</v>
      </c>
      <c r="B86" s="7" t="s">
        <v>52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23" t="s">
        <v>11</v>
      </c>
      <c r="C87" s="11">
        <f>C85+C86</f>
        <v>35682285</v>
      </c>
      <c r="D87" s="11">
        <f t="shared" ref="D87:I87" si="30">D85+D86</f>
        <v>4552392</v>
      </c>
      <c r="E87" s="11">
        <f t="shared" si="30"/>
        <v>11440900</v>
      </c>
      <c r="F87" s="11">
        <f t="shared" si="30"/>
        <v>3362855</v>
      </c>
      <c r="G87" s="11">
        <f t="shared" si="30"/>
        <v>1331768</v>
      </c>
      <c r="H87" s="11">
        <f t="shared" si="30"/>
        <v>1661729</v>
      </c>
      <c r="I87" s="11">
        <f t="shared" si="30"/>
        <v>513671</v>
      </c>
      <c r="J87" s="11">
        <f t="shared" si="27"/>
        <v>58545600</v>
      </c>
    </row>
    <row r="89" spans="1:10" hidden="1" x14ac:dyDescent="0.25"/>
    <row r="90" spans="1:10" hidden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</row>
    <row r="91" spans="1:10" hidden="1" x14ac:dyDescent="0.25">
      <c r="A91" s="16">
        <v>1</v>
      </c>
      <c r="B91" s="17" t="s">
        <v>21</v>
      </c>
      <c r="C91" s="17">
        <f t="shared" ref="C91:I91" si="31">C13</f>
        <v>21283104</v>
      </c>
      <c r="D91" s="17">
        <f t="shared" si="31"/>
        <v>3792770</v>
      </c>
      <c r="E91" s="17">
        <f t="shared" si="31"/>
        <v>11440900</v>
      </c>
      <c r="F91" s="17">
        <f t="shared" si="31"/>
        <v>1207310</v>
      </c>
      <c r="G91" s="17">
        <f t="shared" si="31"/>
        <v>1154958</v>
      </c>
      <c r="H91" s="17">
        <f t="shared" si="31"/>
        <v>891875</v>
      </c>
      <c r="I91" s="17">
        <f t="shared" si="31"/>
        <v>0</v>
      </c>
      <c r="J91" s="18">
        <f t="shared" ref="J91:J95" si="32">SUM(C91:I91)</f>
        <v>39770917</v>
      </c>
    </row>
    <row r="92" spans="1:10" ht="30.75" hidden="1" customHeight="1" x14ac:dyDescent="0.25">
      <c r="A92" s="16">
        <v>2</v>
      </c>
      <c r="B92" s="19" t="s">
        <v>53</v>
      </c>
      <c r="C92" s="17">
        <f t="shared" ref="C92:I92" si="33">C60</f>
        <v>6269503</v>
      </c>
      <c r="D92" s="17">
        <f t="shared" si="33"/>
        <v>259500</v>
      </c>
      <c r="E92" s="17">
        <f t="shared" si="33"/>
        <v>0</v>
      </c>
      <c r="F92" s="17">
        <f t="shared" si="33"/>
        <v>2114137</v>
      </c>
      <c r="G92" s="17">
        <f t="shared" si="33"/>
        <v>6340</v>
      </c>
      <c r="H92" s="17">
        <f t="shared" si="33"/>
        <v>769854</v>
      </c>
      <c r="I92" s="17">
        <f t="shared" si="33"/>
        <v>204459</v>
      </c>
      <c r="J92" s="18">
        <f t="shared" si="32"/>
        <v>9623793</v>
      </c>
    </row>
    <row r="93" spans="1:10" s="8" customFormat="1" ht="27.6" hidden="1" x14ac:dyDescent="0.25">
      <c r="A93" s="15">
        <v>3</v>
      </c>
      <c r="B93" s="7" t="s">
        <v>54</v>
      </c>
      <c r="C93" s="6">
        <f t="shared" ref="C93:I93" si="34">C75</f>
        <v>7170998</v>
      </c>
      <c r="D93" s="6">
        <f t="shared" si="34"/>
        <v>500122</v>
      </c>
      <c r="E93" s="6">
        <f t="shared" si="34"/>
        <v>0</v>
      </c>
      <c r="F93" s="6">
        <f t="shared" si="34"/>
        <v>41408</v>
      </c>
      <c r="G93" s="6">
        <f t="shared" si="34"/>
        <v>170470</v>
      </c>
      <c r="H93" s="6">
        <f t="shared" si="34"/>
        <v>0</v>
      </c>
      <c r="I93" s="6">
        <f t="shared" si="34"/>
        <v>309212</v>
      </c>
      <c r="J93" s="5">
        <f t="shared" si="32"/>
        <v>8192210</v>
      </c>
    </row>
    <row r="94" spans="1:10" hidden="1" x14ac:dyDescent="0.25">
      <c r="A94" s="20">
        <v>4</v>
      </c>
      <c r="B94" s="21" t="s">
        <v>10</v>
      </c>
      <c r="C94" s="21">
        <f>SUM(C91:C93)</f>
        <v>34723605</v>
      </c>
      <c r="D94" s="21">
        <f t="shared" ref="D94:I94" si="35">SUM(D91:D93)</f>
        <v>4552392</v>
      </c>
      <c r="E94" s="21">
        <f t="shared" si="35"/>
        <v>11440900</v>
      </c>
      <c r="F94" s="21">
        <f t="shared" si="35"/>
        <v>3362855</v>
      </c>
      <c r="G94" s="21">
        <f t="shared" si="35"/>
        <v>1331768</v>
      </c>
      <c r="H94" s="21">
        <f t="shared" si="35"/>
        <v>1661729</v>
      </c>
      <c r="I94" s="21">
        <f t="shared" si="35"/>
        <v>513671</v>
      </c>
      <c r="J94" s="21">
        <f t="shared" si="32"/>
        <v>57586920</v>
      </c>
    </row>
    <row r="95" spans="1:10" s="8" customFormat="1" ht="27.6" hidden="1" x14ac:dyDescent="0.25">
      <c r="A95" s="15">
        <v>5</v>
      </c>
      <c r="B95" s="7" t="s">
        <v>19</v>
      </c>
      <c r="C95" s="6">
        <f>C86</f>
        <v>958680</v>
      </c>
      <c r="D95" s="6">
        <f t="shared" ref="D95:I95" si="36">D86</f>
        <v>0</v>
      </c>
      <c r="E95" s="6">
        <f t="shared" si="36"/>
        <v>0</v>
      </c>
      <c r="F95" s="6">
        <f t="shared" si="36"/>
        <v>0</v>
      </c>
      <c r="G95" s="6">
        <f t="shared" si="36"/>
        <v>0</v>
      </c>
      <c r="H95" s="6">
        <f t="shared" si="36"/>
        <v>0</v>
      </c>
      <c r="I95" s="6">
        <f t="shared" si="36"/>
        <v>0</v>
      </c>
      <c r="J95" s="5">
        <f t="shared" si="32"/>
        <v>958680</v>
      </c>
    </row>
    <row r="96" spans="1:10" hidden="1" x14ac:dyDescent="0.25">
      <c r="A96" s="20">
        <v>6</v>
      </c>
      <c r="B96" s="21" t="s">
        <v>11</v>
      </c>
      <c r="C96" s="21">
        <f>C94+C95</f>
        <v>35682285</v>
      </c>
      <c r="D96" s="21">
        <f t="shared" ref="D96:I96" si="37">D94+D95</f>
        <v>4552392</v>
      </c>
      <c r="E96" s="21">
        <f t="shared" si="37"/>
        <v>11440900</v>
      </c>
      <c r="F96" s="21">
        <f t="shared" si="37"/>
        <v>3362855</v>
      </c>
      <c r="G96" s="21">
        <f t="shared" si="37"/>
        <v>1331768</v>
      </c>
      <c r="H96" s="21">
        <f t="shared" si="37"/>
        <v>1661729</v>
      </c>
      <c r="I96" s="21">
        <f t="shared" si="37"/>
        <v>513671</v>
      </c>
      <c r="J96" s="21">
        <f>SUM(C96:I96)</f>
        <v>58545600</v>
      </c>
    </row>
    <row r="98" spans="4:7" x14ac:dyDescent="0.25">
      <c r="D98" s="9"/>
      <c r="E98" s="9"/>
      <c r="F98" s="9"/>
      <c r="G98" s="9"/>
    </row>
  </sheetData>
  <mergeCells count="12">
    <mergeCell ref="H4:J4"/>
    <mergeCell ref="J10:J11"/>
    <mergeCell ref="A90:J90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2025-09-25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2025-09-29T05:08:53Z</cp:lastPrinted>
  <dcterms:created xsi:type="dcterms:W3CDTF">2025-02-04T06:34:54Z</dcterms:created>
  <dcterms:modified xsi:type="dcterms:W3CDTF">2025-09-29T05:08:53Z</dcterms:modified>
</cp:coreProperties>
</file>