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-gruodis 2024-12/"/>
    </mc:Choice>
  </mc:AlternateContent>
  <xr:revisionPtr revIDLastSave="1" documentId="8_{67D227D0-A3AB-4EE3-AB31-B7FA04F4CF4E}" xr6:coauthVersionLast="47" xr6:coauthVersionMax="47" xr10:uidLastSave="{3C17B679-2836-4B9E-BECF-973243288F0B}"/>
  <bookViews>
    <workbookView xWindow="-108" yWindow="-108" windowWidth="23256" windowHeight="12576" xr2:uid="{EFBB8967-5240-4B3C-BCF6-0D8C04477A0E}"/>
  </bookViews>
  <sheets>
    <sheet name="Lapas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2" l="1"/>
  <c r="P35" i="2"/>
  <c r="P29" i="2"/>
  <c r="P28" i="2"/>
  <c r="P27" i="2"/>
  <c r="P26" i="2"/>
  <c r="P25" i="2"/>
  <c r="P24" i="2"/>
  <c r="P23" i="2"/>
  <c r="P22" i="2"/>
  <c r="P16" i="2"/>
  <c r="P15" i="2"/>
  <c r="P14" i="2"/>
  <c r="P13" i="2"/>
  <c r="P12" i="2"/>
  <c r="P11" i="2"/>
  <c r="P10" i="2"/>
  <c r="P9" i="2"/>
  <c r="P8" i="2"/>
  <c r="M35" i="2"/>
  <c r="L35" i="2"/>
  <c r="N35" i="2" s="1"/>
  <c r="O35" i="2" s="1"/>
  <c r="K35" i="2"/>
  <c r="H35" i="2"/>
  <c r="E35" i="2"/>
  <c r="F35" i="2" s="1"/>
  <c r="C35" i="2"/>
  <c r="M34" i="2"/>
  <c r="M33" i="2"/>
  <c r="M32" i="2"/>
  <c r="M31" i="2"/>
  <c r="H31" i="2"/>
  <c r="L31" i="2" s="1"/>
  <c r="N29" i="2"/>
  <c r="O29" i="2" s="1"/>
  <c r="M29" i="2"/>
  <c r="L29" i="2"/>
  <c r="K29" i="2"/>
  <c r="F29" i="2"/>
  <c r="M28" i="2"/>
  <c r="H28" i="2"/>
  <c r="K28" i="2" s="1"/>
  <c r="C28" i="2"/>
  <c r="L28" i="2" s="1"/>
  <c r="M27" i="2"/>
  <c r="N27" i="2" s="1"/>
  <c r="O27" i="2" s="1"/>
  <c r="K27" i="2"/>
  <c r="H27" i="2"/>
  <c r="C27" i="2"/>
  <c r="L27" i="2" s="1"/>
  <c r="M26" i="2"/>
  <c r="N26" i="2" s="1"/>
  <c r="O26" i="2" s="1"/>
  <c r="L26" i="2"/>
  <c r="H26" i="2"/>
  <c r="K26" i="2" s="1"/>
  <c r="C26" i="2"/>
  <c r="F26" i="2" s="1"/>
  <c r="M25" i="2"/>
  <c r="N25" i="2" s="1"/>
  <c r="O25" i="2" s="1"/>
  <c r="H25" i="2"/>
  <c r="K25" i="2" s="1"/>
  <c r="C25" i="2"/>
  <c r="L25" i="2" s="1"/>
  <c r="M24" i="2"/>
  <c r="K24" i="2"/>
  <c r="H24" i="2"/>
  <c r="C24" i="2"/>
  <c r="L24" i="2" s="1"/>
  <c r="M23" i="2"/>
  <c r="N23" i="2" s="1"/>
  <c r="O23" i="2" s="1"/>
  <c r="L23" i="2"/>
  <c r="H23" i="2"/>
  <c r="K23" i="2" s="1"/>
  <c r="C23" i="2"/>
  <c r="F23" i="2" s="1"/>
  <c r="M22" i="2"/>
  <c r="N22" i="2" s="1"/>
  <c r="O22" i="2" s="1"/>
  <c r="H22" i="2"/>
  <c r="K22" i="2" s="1"/>
  <c r="C22" i="2"/>
  <c r="L22" i="2" s="1"/>
  <c r="L18" i="2"/>
  <c r="M16" i="2"/>
  <c r="H16" i="2"/>
  <c r="L16" i="2" s="1"/>
  <c r="F16" i="2"/>
  <c r="C16" i="2"/>
  <c r="M15" i="2"/>
  <c r="N15" i="2" s="1"/>
  <c r="O15" i="2" s="1"/>
  <c r="L15" i="2"/>
  <c r="K15" i="2"/>
  <c r="F15" i="2"/>
  <c r="M14" i="2"/>
  <c r="N14" i="2" s="1"/>
  <c r="O14" i="2" s="1"/>
  <c r="L14" i="2"/>
  <c r="K14" i="2"/>
  <c r="H14" i="2"/>
  <c r="C14" i="2"/>
  <c r="F14" i="2" s="1"/>
  <c r="M13" i="2"/>
  <c r="H13" i="2"/>
  <c r="L13" i="2" s="1"/>
  <c r="N13" i="2" s="1"/>
  <c r="O13" i="2" s="1"/>
  <c r="F13" i="2"/>
  <c r="M12" i="2"/>
  <c r="H12" i="2"/>
  <c r="L12" i="2" s="1"/>
  <c r="N12" i="2" s="1"/>
  <c r="O12" i="2" s="1"/>
  <c r="F12" i="2"/>
  <c r="M11" i="2"/>
  <c r="H11" i="2"/>
  <c r="L11" i="2" s="1"/>
  <c r="F11" i="2"/>
  <c r="M10" i="2"/>
  <c r="N10" i="2" s="1"/>
  <c r="O10" i="2" s="1"/>
  <c r="K10" i="2"/>
  <c r="H10" i="2"/>
  <c r="C10" i="2"/>
  <c r="L10" i="2" s="1"/>
  <c r="M9" i="2"/>
  <c r="N9" i="2" s="1"/>
  <c r="O9" i="2" s="1"/>
  <c r="L9" i="2"/>
  <c r="H9" i="2"/>
  <c r="K9" i="2" s="1"/>
  <c r="C9" i="2"/>
  <c r="F9" i="2" s="1"/>
  <c r="M8" i="2"/>
  <c r="H8" i="2"/>
  <c r="K8" i="2" s="1"/>
  <c r="C8" i="2"/>
  <c r="L8" i="2" s="1"/>
  <c r="M7" i="2"/>
  <c r="N7" i="2" s="1"/>
  <c r="O7" i="2" s="1"/>
  <c r="K7" i="2"/>
  <c r="H7" i="2"/>
  <c r="C7" i="2"/>
  <c r="L7" i="2" s="1"/>
  <c r="N16" i="2" l="1"/>
  <c r="O16" i="2" s="1"/>
  <c r="N24" i="2"/>
  <c r="O24" i="2" s="1"/>
  <c r="N11" i="2"/>
  <c r="O11" i="2" s="1"/>
  <c r="N8" i="2"/>
  <c r="O8" i="2" s="1"/>
  <c r="N28" i="2"/>
  <c r="O28" i="2" s="1"/>
  <c r="F8" i="2"/>
  <c r="F22" i="2"/>
  <c r="F25" i="2"/>
  <c r="F28" i="2"/>
  <c r="K11" i="2"/>
  <c r="K16" i="2"/>
  <c r="K13" i="2"/>
  <c r="F7" i="2"/>
  <c r="F10" i="2"/>
  <c r="F24" i="2"/>
  <c r="F27" i="2"/>
  <c r="K12" i="2"/>
</calcChain>
</file>

<file path=xl/sharedStrings.xml><?xml version="1.0" encoding="utf-8"?>
<sst xmlns="http://schemas.openxmlformats.org/spreadsheetml/2006/main" count="152" uniqueCount="49">
  <si>
    <t>JURBARKO RAJONO SAVIVALDYBĖS VIETINĖS RINKLIAVOS UŽ KOMUNALINIŲ ATLIEKŲ SURINKIMĄ IR SUTVARKYMĄ DYDŽIŲ PALYGINIMAS</t>
  </si>
  <si>
    <t>Nekilnojamo turto objektų kategorijos</t>
  </si>
  <si>
    <t>Vietinės rinkliavos pastovioji dalis (Eur)</t>
  </si>
  <si>
    <t>Vietinės rinkliavos kintamoji dalis  (Eur)</t>
  </si>
  <si>
    <t>Metiniai priskaitymai (Eur)</t>
  </si>
  <si>
    <t>Parametras</t>
  </si>
  <si>
    <t>Dabartinė</t>
  </si>
  <si>
    <t>Siūloma</t>
  </si>
  <si>
    <t>Per mėn.</t>
  </si>
  <si>
    <t>Gyvenamosios paskirties objektai (individualūs namai)</t>
  </si>
  <si>
    <t>NT objekto plotas</t>
  </si>
  <si>
    <r>
      <t xml:space="preserve">Gyvenamosios paskirties objektai (butai) </t>
    </r>
    <r>
      <rPr>
        <sz val="10"/>
        <color rgb="FFFF0000"/>
        <rFont val="Times New Roman"/>
        <family val="1"/>
        <charset val="186"/>
      </rPr>
      <t>(Skaičiuojama nuo 50 kv.m. Toks vidutinis plotas butų gaunasi)</t>
    </r>
  </si>
  <si>
    <t>Viešbučių paskirties objektai</t>
  </si>
  <si>
    <t>Administracinės paskirties objektai</t>
  </si>
  <si>
    <t>Prekybos paskirties objektai</t>
  </si>
  <si>
    <t>Paslaugų paskirties objektai</t>
  </si>
  <si>
    <t>Maitinimo paskirties objektai</t>
  </si>
  <si>
    <t>Transporto (tame tarpe garažai, išskyrus individualių (bendrijų) garažus) paskirties objektai</t>
  </si>
  <si>
    <t>Individualių (bendrijų) garažų paskirties objektai</t>
  </si>
  <si>
    <t>NT objektų skaičius</t>
  </si>
  <si>
    <t>Gamybos, pramonės paskirties objektai</t>
  </si>
  <si>
    <t>Sandėliavimo paskirties objektai</t>
  </si>
  <si>
    <t>iki 100 m2</t>
  </si>
  <si>
    <t>Nepalyginama</t>
  </si>
  <si>
    <t>-</t>
  </si>
  <si>
    <t>nuo 100 iki 500 m2</t>
  </si>
  <si>
    <t>nuo 500 iki 2000 m2</t>
  </si>
  <si>
    <t>virš 2000 m2</t>
  </si>
  <si>
    <t>Kultūros paskirties objektai</t>
  </si>
  <si>
    <t>Mokslo paskirties objektai</t>
  </si>
  <si>
    <t>Gydymo paskirties objektai</t>
  </si>
  <si>
    <t>Poilsio paskirties objektai</t>
  </si>
  <si>
    <t>Sporto paskirties objektai</t>
  </si>
  <si>
    <t>Religinės paskirties objektai</t>
  </si>
  <si>
    <t>Specialiosios paskirties objektai</t>
  </si>
  <si>
    <t>Sodų paskirties objektai</t>
  </si>
  <si>
    <t>Žemės ūkio paskirties objektai (pastatai skirti žemės ūkio produkcijai auginti, gaminti ir laikyti (fermos, daržinės, svirnai, sandėliai, garažai technikai laikyti, šiltnamiai))</t>
  </si>
  <si>
    <t>Kiti objektai</t>
  </si>
  <si>
    <t>Konteineris</t>
  </si>
  <si>
    <t>Konteinerio ištuštinimo kaina</t>
  </si>
  <si>
    <t>Pokytis palyginus su galiojančiomis kainomis</t>
  </si>
  <si>
    <t>Galiojanti</t>
  </si>
  <si>
    <t>120 l talpos konteineriai</t>
  </si>
  <si>
    <t>140 l talpos konteineriai</t>
  </si>
  <si>
    <t>240 l talpos konteineriai</t>
  </si>
  <si>
    <t>770 l talpos konteineriai</t>
  </si>
  <si>
    <t>1100 l talpos konteineriai</t>
  </si>
  <si>
    <t xml:space="preserve">Pokytis </t>
  </si>
  <si>
    <t>Pokytis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</si>
</sst>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Aptos Narrow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10"/>
      <color rgb="FFFF0000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2" fontId="0" fillId="3" borderId="7" xfId="0" applyNumberForma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21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1" fillId="2" borderId="26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2" fontId="1" fillId="2" borderId="34" xfId="0" applyNumberFormat="1" applyFont="1" applyFill="1" applyBorder="1" applyAlignment="1">
      <alignment horizontal="center" vertical="center" wrapText="1"/>
    </xf>
    <xf numFmtId="2" fontId="0" fillId="3" borderId="23" xfId="0" applyNumberFormat="1" applyFill="1" applyBorder="1" applyAlignment="1">
      <alignment horizontal="center" vertical="center"/>
    </xf>
    <xf numFmtId="0" fontId="1" fillId="2" borderId="27" xfId="0" applyFont="1" applyFill="1" applyBorder="1" applyAlignment="1">
      <alignment vertical="center" wrapText="1"/>
    </xf>
    <xf numFmtId="2" fontId="1" fillId="2" borderId="20" xfId="0" applyNumberFormat="1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horizontal="justify" vertical="center" wrapText="1"/>
    </xf>
    <xf numFmtId="0" fontId="1" fillId="2" borderId="31" xfId="0" applyFont="1" applyFill="1" applyBorder="1" applyAlignment="1">
      <alignment horizontal="justify" vertical="center" wrapText="1"/>
    </xf>
    <xf numFmtId="2" fontId="1" fillId="2" borderId="33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0" fontId="1" fillId="2" borderId="25" xfId="0" applyFont="1" applyFill="1" applyBorder="1" applyAlignment="1">
      <alignment vertical="center" wrapText="1"/>
    </xf>
    <xf numFmtId="2" fontId="1" fillId="0" borderId="38" xfId="0" applyNumberFormat="1" applyFont="1" applyBorder="1" applyAlignment="1">
      <alignment horizontal="center" vertical="center"/>
    </xf>
    <xf numFmtId="2" fontId="1" fillId="0" borderId="27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164" fontId="0" fillId="3" borderId="12" xfId="1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 wrapText="1"/>
    </xf>
    <xf numFmtId="164" fontId="0" fillId="0" borderId="12" xfId="1" applyNumberFormat="1" applyFont="1" applyBorder="1"/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164" fontId="0" fillId="3" borderId="24" xfId="1" applyNumberFormat="1" applyFont="1" applyFill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>
      <alignment horizontal="center" vertical="center" wrapText="1"/>
    </xf>
    <xf numFmtId="2" fontId="1" fillId="2" borderId="34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0" fillId="3" borderId="12" xfId="0" applyNumberForma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2" fontId="1" fillId="2" borderId="26" xfId="0" applyNumberFormat="1" applyFont="1" applyFill="1" applyBorder="1" applyAlignment="1">
      <alignment horizontal="center" vertical="center" wrapText="1"/>
    </xf>
    <xf numFmtId="2" fontId="1" fillId="2" borderId="37" xfId="0" applyNumberFormat="1" applyFont="1" applyFill="1" applyBorder="1" applyAlignment="1">
      <alignment horizontal="center" vertical="center" wrapText="1"/>
    </xf>
    <xf numFmtId="2" fontId="1" fillId="2" borderId="38" xfId="0" applyNumberFormat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2" fontId="0" fillId="3" borderId="7" xfId="0" applyNumberFormat="1" applyFill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37" xfId="0" applyNumberFormat="1" applyFont="1" applyBorder="1" applyAlignment="1">
      <alignment horizontal="center" vertical="center"/>
    </xf>
    <xf numFmtId="2" fontId="1" fillId="0" borderId="38" xfId="0" applyNumberFormat="1" applyFont="1" applyBorder="1" applyAlignment="1">
      <alignment horizontal="center" vertical="center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25557-F5C9-4CBE-A89A-E0E17C1FD6C1}">
  <sheetPr>
    <pageSetUpPr fitToPage="1"/>
  </sheetPr>
  <dimension ref="A2:R45"/>
  <sheetViews>
    <sheetView tabSelected="1" topLeftCell="A30" workbookViewId="0">
      <selection activeCell="S22" sqref="S22"/>
    </sheetView>
  </sheetViews>
  <sheetFormatPr defaultRowHeight="14.4" x14ac:dyDescent="0.3"/>
  <cols>
    <col min="1" max="1" width="29" customWidth="1"/>
    <col min="2" max="2" width="10.44140625" customWidth="1"/>
    <col min="3" max="3" width="9.44140625" customWidth="1"/>
    <col min="4" max="4" width="11" customWidth="1"/>
    <col min="5" max="5" width="8.109375" customWidth="1"/>
    <col min="6" max="6" width="12" customWidth="1"/>
    <col min="7" max="7" width="15" customWidth="1"/>
    <col min="8" max="8" width="9.6640625" customWidth="1"/>
    <col min="9" max="10" width="11.33203125" customWidth="1"/>
    <col min="11" max="11" width="12.33203125" style="1" customWidth="1"/>
    <col min="12" max="12" width="10.88671875" style="2" customWidth="1"/>
    <col min="13" max="13" width="9.109375" style="2"/>
    <col min="14" max="14" width="14.6640625" style="2" customWidth="1"/>
    <col min="15" max="15" width="9.109375" style="2"/>
  </cols>
  <sheetData>
    <row r="2" spans="1:16" x14ac:dyDescent="0.3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6" ht="15" thickBot="1" x14ac:dyDescent="0.35"/>
    <row r="4" spans="1:16" x14ac:dyDescent="0.3">
      <c r="A4" s="61" t="s">
        <v>1</v>
      </c>
      <c r="B4" s="62" t="s">
        <v>2</v>
      </c>
      <c r="C4" s="63"/>
      <c r="D4" s="63"/>
      <c r="E4" s="63"/>
      <c r="F4" s="64"/>
      <c r="G4" s="68" t="s">
        <v>3</v>
      </c>
      <c r="H4" s="69"/>
      <c r="I4" s="69"/>
      <c r="J4" s="69"/>
      <c r="K4" s="70"/>
      <c r="L4" s="84" t="s">
        <v>4</v>
      </c>
      <c r="M4" s="85"/>
      <c r="N4" s="85"/>
      <c r="O4" s="85"/>
      <c r="P4" s="86"/>
    </row>
    <row r="5" spans="1:16" x14ac:dyDescent="0.3">
      <c r="A5" s="61"/>
      <c r="B5" s="65"/>
      <c r="C5" s="66"/>
      <c r="D5" s="66"/>
      <c r="E5" s="66"/>
      <c r="F5" s="67"/>
      <c r="G5" s="71"/>
      <c r="H5" s="72"/>
      <c r="I5" s="72"/>
      <c r="J5" s="72"/>
      <c r="K5" s="61"/>
      <c r="L5" s="87"/>
      <c r="M5" s="88"/>
      <c r="N5" s="88"/>
      <c r="O5" s="88"/>
      <c r="P5" s="89"/>
    </row>
    <row r="6" spans="1:16" ht="26.4" x14ac:dyDescent="0.3">
      <c r="A6" s="3"/>
      <c r="B6" s="4" t="s">
        <v>5</v>
      </c>
      <c r="C6" s="5" t="s">
        <v>6</v>
      </c>
      <c r="D6" s="5" t="s">
        <v>5</v>
      </c>
      <c r="E6" s="5" t="s">
        <v>7</v>
      </c>
      <c r="F6" s="6" t="s">
        <v>48</v>
      </c>
      <c r="G6" s="4" t="s">
        <v>5</v>
      </c>
      <c r="H6" s="5" t="s">
        <v>6</v>
      </c>
      <c r="I6" s="5" t="s">
        <v>5</v>
      </c>
      <c r="J6" s="5" t="s">
        <v>7</v>
      </c>
      <c r="K6" s="3" t="s">
        <v>48</v>
      </c>
      <c r="L6" s="26" t="s">
        <v>6</v>
      </c>
      <c r="M6" s="7" t="s">
        <v>7</v>
      </c>
      <c r="N6" s="7" t="s">
        <v>48</v>
      </c>
      <c r="O6" s="7" t="s">
        <v>8</v>
      </c>
      <c r="P6" s="27" t="s">
        <v>47</v>
      </c>
    </row>
    <row r="7" spans="1:16" ht="26.4" x14ac:dyDescent="0.3">
      <c r="A7" s="8" t="s">
        <v>9</v>
      </c>
      <c r="B7" s="9" t="s">
        <v>10</v>
      </c>
      <c r="C7" s="10">
        <f>2.6/10</f>
        <v>0.26</v>
      </c>
      <c r="D7" s="10" t="s">
        <v>10</v>
      </c>
      <c r="E7" s="11">
        <v>0.38200000000000001</v>
      </c>
      <c r="F7" s="12">
        <f>E7-C7</f>
        <v>0.122</v>
      </c>
      <c r="G7" s="9" t="s">
        <v>10</v>
      </c>
      <c r="H7" s="10">
        <f>5/10</f>
        <v>0.5</v>
      </c>
      <c r="I7" s="10" t="s">
        <v>10</v>
      </c>
      <c r="J7" s="11">
        <v>0.65900000000000003</v>
      </c>
      <c r="K7" s="47">
        <f>+J7-H7</f>
        <v>0.15900000000000003</v>
      </c>
      <c r="L7" s="28">
        <f>+SUM(C7,H7)*100</f>
        <v>76</v>
      </c>
      <c r="M7" s="13">
        <f>+SUM(E7,J7)*100</f>
        <v>104.1</v>
      </c>
      <c r="N7" s="13">
        <f>+M7-L7</f>
        <v>28.099999999999994</v>
      </c>
      <c r="O7" s="14">
        <f>+N7/12</f>
        <v>2.3416666666666663</v>
      </c>
      <c r="P7" s="53">
        <f>M7/L7-1</f>
        <v>0.36973684210526314</v>
      </c>
    </row>
    <row r="8" spans="1:16" ht="39.6" x14ac:dyDescent="0.3">
      <c r="A8" s="8" t="s">
        <v>11</v>
      </c>
      <c r="B8" s="9" t="s">
        <v>10</v>
      </c>
      <c r="C8" s="10">
        <f>2.6/10</f>
        <v>0.26</v>
      </c>
      <c r="D8" s="10" t="s">
        <v>10</v>
      </c>
      <c r="E8" s="11">
        <v>0.38200000000000001</v>
      </c>
      <c r="F8" s="12">
        <f t="shared" ref="F8:F35" si="0">E8-C8</f>
        <v>0.122</v>
      </c>
      <c r="G8" s="9" t="s">
        <v>10</v>
      </c>
      <c r="H8" s="10">
        <f>5.8/10</f>
        <v>0.57999999999999996</v>
      </c>
      <c r="I8" s="10" t="s">
        <v>10</v>
      </c>
      <c r="J8" s="11">
        <v>0.77100000000000002</v>
      </c>
      <c r="K8" s="47">
        <f t="shared" ref="K8:K35" si="1">+J8-H8</f>
        <v>0.19100000000000006</v>
      </c>
      <c r="L8" s="28">
        <f>+SUM(C8,H8)*50</f>
        <v>42</v>
      </c>
      <c r="M8" s="13">
        <f>+SUM(E8,J8)*50</f>
        <v>57.65</v>
      </c>
      <c r="N8" s="13">
        <f t="shared" ref="N8:N35" si="2">+M8-L8</f>
        <v>15.649999999999999</v>
      </c>
      <c r="O8" s="14">
        <f t="shared" ref="O8:O35" si="3">+N8/12</f>
        <v>1.3041666666666665</v>
      </c>
      <c r="P8" s="53">
        <f t="shared" ref="P8:P35" si="4">M8/L8-1</f>
        <v>0.37261904761904763</v>
      </c>
    </row>
    <row r="9" spans="1:16" ht="26.4" x14ac:dyDescent="0.3">
      <c r="A9" s="8" t="s">
        <v>12</v>
      </c>
      <c r="B9" s="9" t="s">
        <v>10</v>
      </c>
      <c r="C9" s="10">
        <f>2/10</f>
        <v>0.2</v>
      </c>
      <c r="D9" s="10" t="s">
        <v>10</v>
      </c>
      <c r="E9" s="11">
        <v>0.315</v>
      </c>
      <c r="F9" s="12">
        <f t="shared" si="0"/>
        <v>0.11499999999999999</v>
      </c>
      <c r="G9" s="9" t="s">
        <v>10</v>
      </c>
      <c r="H9" s="10">
        <f>5.2/10</f>
        <v>0.52</v>
      </c>
      <c r="I9" s="10" t="s">
        <v>10</v>
      </c>
      <c r="J9" s="11">
        <v>0.67199999999999993</v>
      </c>
      <c r="K9" s="47">
        <f t="shared" si="1"/>
        <v>0.15199999999999991</v>
      </c>
      <c r="L9" s="28">
        <f t="shared" ref="L9:L35" si="5">+SUM(C9,H9)*100</f>
        <v>72</v>
      </c>
      <c r="M9" s="13">
        <f t="shared" ref="M9:M35" si="6">+SUM(E9,J9)*100</f>
        <v>98.699999999999989</v>
      </c>
      <c r="N9" s="13">
        <f t="shared" si="2"/>
        <v>26.699999999999989</v>
      </c>
      <c r="O9" s="14">
        <f t="shared" si="3"/>
        <v>2.2249999999999992</v>
      </c>
      <c r="P9" s="53">
        <f t="shared" si="4"/>
        <v>0.37083333333333313</v>
      </c>
    </row>
    <row r="10" spans="1:16" ht="26.4" x14ac:dyDescent="0.3">
      <c r="A10" s="8" t="s">
        <v>13</v>
      </c>
      <c r="B10" s="9" t="s">
        <v>10</v>
      </c>
      <c r="C10" s="10">
        <f>1.7/10</f>
        <v>0.16999999999999998</v>
      </c>
      <c r="D10" s="10" t="s">
        <v>10</v>
      </c>
      <c r="E10" s="11">
        <v>0.27100000000000002</v>
      </c>
      <c r="F10" s="12">
        <f t="shared" si="0"/>
        <v>0.10100000000000003</v>
      </c>
      <c r="G10" s="9" t="s">
        <v>10</v>
      </c>
      <c r="H10" s="10">
        <f>3.7/10</f>
        <v>0.37</v>
      </c>
      <c r="I10" s="10" t="s">
        <v>10</v>
      </c>
      <c r="J10" s="11">
        <v>0.47300000000000003</v>
      </c>
      <c r="K10" s="47">
        <f t="shared" si="1"/>
        <v>0.10300000000000004</v>
      </c>
      <c r="L10" s="28">
        <f t="shared" si="5"/>
        <v>54</v>
      </c>
      <c r="M10" s="13">
        <f t="shared" si="6"/>
        <v>74.400000000000006</v>
      </c>
      <c r="N10" s="13">
        <f t="shared" si="2"/>
        <v>20.400000000000006</v>
      </c>
      <c r="O10" s="14">
        <f t="shared" si="3"/>
        <v>1.7000000000000004</v>
      </c>
      <c r="P10" s="53">
        <f t="shared" si="4"/>
        <v>0.37777777777777799</v>
      </c>
    </row>
    <row r="11" spans="1:16" ht="26.4" x14ac:dyDescent="0.3">
      <c r="A11" s="8" t="s">
        <v>14</v>
      </c>
      <c r="B11" s="9" t="s">
        <v>10</v>
      </c>
      <c r="C11" s="11">
        <v>0.2</v>
      </c>
      <c r="D11" s="11" t="s">
        <v>10</v>
      </c>
      <c r="E11" s="11">
        <v>0.315</v>
      </c>
      <c r="F11" s="12">
        <f t="shared" si="0"/>
        <v>0.11499999999999999</v>
      </c>
      <c r="G11" s="9" t="s">
        <v>10</v>
      </c>
      <c r="H11" s="10">
        <f>4.4/10</f>
        <v>0.44000000000000006</v>
      </c>
      <c r="I11" s="10" t="s">
        <v>10</v>
      </c>
      <c r="J11" s="11">
        <v>0.56799999999999995</v>
      </c>
      <c r="K11" s="47">
        <f t="shared" si="1"/>
        <v>0.12799999999999989</v>
      </c>
      <c r="L11" s="28">
        <f t="shared" si="5"/>
        <v>64.000000000000014</v>
      </c>
      <c r="M11" s="13">
        <f t="shared" si="6"/>
        <v>88.3</v>
      </c>
      <c r="N11" s="13">
        <f t="shared" si="2"/>
        <v>24.299999999999983</v>
      </c>
      <c r="O11" s="14">
        <f t="shared" si="3"/>
        <v>2.0249999999999986</v>
      </c>
      <c r="P11" s="53">
        <f t="shared" si="4"/>
        <v>0.37968749999999973</v>
      </c>
    </row>
    <row r="12" spans="1:16" ht="26.4" x14ac:dyDescent="0.3">
      <c r="A12" s="8" t="s">
        <v>15</v>
      </c>
      <c r="B12" s="9" t="s">
        <v>10</v>
      </c>
      <c r="C12" s="11">
        <v>0.2</v>
      </c>
      <c r="D12" s="11" t="s">
        <v>10</v>
      </c>
      <c r="E12" s="11">
        <v>0.315</v>
      </c>
      <c r="F12" s="12">
        <f t="shared" si="0"/>
        <v>0.11499999999999999</v>
      </c>
      <c r="G12" s="9" t="s">
        <v>10</v>
      </c>
      <c r="H12" s="10">
        <f>3.7/10</f>
        <v>0.37</v>
      </c>
      <c r="I12" s="10" t="s">
        <v>10</v>
      </c>
      <c r="J12" s="11">
        <v>0.47199999999999998</v>
      </c>
      <c r="K12" s="47">
        <f t="shared" si="1"/>
        <v>0.10199999999999998</v>
      </c>
      <c r="L12" s="28">
        <f t="shared" si="5"/>
        <v>57.000000000000007</v>
      </c>
      <c r="M12" s="13">
        <f t="shared" si="6"/>
        <v>78.699999999999989</v>
      </c>
      <c r="N12" s="13">
        <f t="shared" si="2"/>
        <v>21.699999999999982</v>
      </c>
      <c r="O12" s="14">
        <f t="shared" si="3"/>
        <v>1.8083333333333318</v>
      </c>
      <c r="P12" s="53">
        <f t="shared" si="4"/>
        <v>0.38070175438596454</v>
      </c>
    </row>
    <row r="13" spans="1:16" ht="26.4" x14ac:dyDescent="0.3">
      <c r="A13" s="8" t="s">
        <v>16</v>
      </c>
      <c r="B13" s="9" t="s">
        <v>10</v>
      </c>
      <c r="C13" s="11">
        <v>0.2</v>
      </c>
      <c r="D13" s="11" t="s">
        <v>10</v>
      </c>
      <c r="E13" s="11">
        <v>0.315</v>
      </c>
      <c r="F13" s="12">
        <f t="shared" si="0"/>
        <v>0.11499999999999999</v>
      </c>
      <c r="G13" s="9" t="s">
        <v>10</v>
      </c>
      <c r="H13" s="10">
        <f>6.5/10</f>
        <v>0.65</v>
      </c>
      <c r="I13" s="10" t="s">
        <v>10</v>
      </c>
      <c r="J13" s="11">
        <v>0.86</v>
      </c>
      <c r="K13" s="47">
        <f t="shared" si="1"/>
        <v>0.20999999999999996</v>
      </c>
      <c r="L13" s="28">
        <f t="shared" si="5"/>
        <v>85.000000000000014</v>
      </c>
      <c r="M13" s="13">
        <f t="shared" si="6"/>
        <v>117.5</v>
      </c>
      <c r="N13" s="13">
        <f t="shared" si="2"/>
        <v>32.499999999999986</v>
      </c>
      <c r="O13" s="14">
        <f t="shared" si="3"/>
        <v>2.7083333333333321</v>
      </c>
      <c r="P13" s="53">
        <f t="shared" si="4"/>
        <v>0.38235294117647034</v>
      </c>
    </row>
    <row r="14" spans="1:16" ht="39.6" x14ac:dyDescent="0.3">
      <c r="A14" s="8" t="s">
        <v>17</v>
      </c>
      <c r="B14" s="9" t="s">
        <v>10</v>
      </c>
      <c r="C14" s="10">
        <f>0.6/10</f>
        <v>0.06</v>
      </c>
      <c r="D14" s="10" t="s">
        <v>10</v>
      </c>
      <c r="E14" s="11">
        <v>8.4999999999999992E-2</v>
      </c>
      <c r="F14" s="12">
        <f t="shared" si="0"/>
        <v>2.4999999999999994E-2</v>
      </c>
      <c r="G14" s="9" t="s">
        <v>10</v>
      </c>
      <c r="H14" s="10">
        <f>3.2/10</f>
        <v>0.32</v>
      </c>
      <c r="I14" s="10" t="s">
        <v>10</v>
      </c>
      <c r="J14" s="11">
        <v>0.437</v>
      </c>
      <c r="K14" s="47">
        <f t="shared" si="1"/>
        <v>0.11699999999999999</v>
      </c>
      <c r="L14" s="28">
        <f t="shared" si="5"/>
        <v>38</v>
      </c>
      <c r="M14" s="13">
        <f t="shared" si="6"/>
        <v>52.2</v>
      </c>
      <c r="N14" s="13">
        <f t="shared" si="2"/>
        <v>14.200000000000003</v>
      </c>
      <c r="O14" s="14">
        <f t="shared" si="3"/>
        <v>1.1833333333333336</v>
      </c>
      <c r="P14" s="53">
        <f t="shared" si="4"/>
        <v>0.37368421052631584</v>
      </c>
    </row>
    <row r="15" spans="1:16" ht="26.4" x14ac:dyDescent="0.3">
      <c r="A15" s="8" t="s">
        <v>18</v>
      </c>
      <c r="B15" s="9" t="s">
        <v>19</v>
      </c>
      <c r="C15" s="10">
        <v>0.78</v>
      </c>
      <c r="D15" s="10" t="s">
        <v>19</v>
      </c>
      <c r="E15" s="11">
        <v>1.1299999999999999</v>
      </c>
      <c r="F15" s="12">
        <f t="shared" si="0"/>
        <v>0.34999999999999987</v>
      </c>
      <c r="G15" s="9" t="s">
        <v>19</v>
      </c>
      <c r="H15" s="10">
        <v>2.54</v>
      </c>
      <c r="I15" s="10" t="s">
        <v>19</v>
      </c>
      <c r="J15" s="11">
        <v>3.44</v>
      </c>
      <c r="K15" s="47">
        <f t="shared" si="1"/>
        <v>0.89999999999999991</v>
      </c>
      <c r="L15" s="28">
        <f>+SUM(C15,H15)</f>
        <v>3.3200000000000003</v>
      </c>
      <c r="M15" s="14">
        <f>+SUM(E15,J15)</f>
        <v>4.57</v>
      </c>
      <c r="N15" s="13">
        <f t="shared" si="2"/>
        <v>1.25</v>
      </c>
      <c r="O15" s="14">
        <f t="shared" si="3"/>
        <v>0.10416666666666667</v>
      </c>
      <c r="P15" s="53">
        <f t="shared" si="4"/>
        <v>0.37650602409638556</v>
      </c>
    </row>
    <row r="16" spans="1:16" ht="27" thickBot="1" x14ac:dyDescent="0.35">
      <c r="A16" s="29" t="s">
        <v>20</v>
      </c>
      <c r="B16" s="20" t="s">
        <v>10</v>
      </c>
      <c r="C16" s="22">
        <f>0.6/10</f>
        <v>0.06</v>
      </c>
      <c r="D16" s="22" t="s">
        <v>10</v>
      </c>
      <c r="E16" s="15">
        <v>8.4999999999999992E-2</v>
      </c>
      <c r="F16" s="24">
        <f t="shared" si="0"/>
        <v>2.4999999999999994E-2</v>
      </c>
      <c r="G16" s="20" t="s">
        <v>10</v>
      </c>
      <c r="H16" s="22">
        <f>4.1/10</f>
        <v>0.41</v>
      </c>
      <c r="I16" s="22" t="s">
        <v>10</v>
      </c>
      <c r="J16" s="15">
        <v>0.56100000000000005</v>
      </c>
      <c r="K16" s="48">
        <f t="shared" si="1"/>
        <v>0.15100000000000008</v>
      </c>
      <c r="L16" s="28">
        <f t="shared" si="5"/>
        <v>47</v>
      </c>
      <c r="M16" s="13">
        <f t="shared" si="6"/>
        <v>64.600000000000009</v>
      </c>
      <c r="N16" s="13">
        <f t="shared" si="2"/>
        <v>17.600000000000009</v>
      </c>
      <c r="O16" s="14">
        <f t="shared" si="3"/>
        <v>1.4666666666666675</v>
      </c>
      <c r="P16" s="53">
        <f t="shared" si="4"/>
        <v>0.37446808510638308</v>
      </c>
    </row>
    <row r="17" spans="1:18" x14ac:dyDescent="0.3">
      <c r="A17" s="30" t="s">
        <v>21</v>
      </c>
      <c r="B17" s="31"/>
      <c r="C17" s="32"/>
      <c r="D17" s="32"/>
      <c r="E17" s="32"/>
      <c r="F17" s="33"/>
      <c r="G17" s="31"/>
      <c r="H17" s="32"/>
      <c r="I17" s="32"/>
      <c r="J17" s="32"/>
      <c r="K17" s="49"/>
      <c r="L17" s="54"/>
      <c r="M17" s="52"/>
      <c r="N17" s="52"/>
      <c r="O17" s="52"/>
      <c r="P17" s="55"/>
    </row>
    <row r="18" spans="1:18" x14ac:dyDescent="0.3">
      <c r="A18" s="34" t="s">
        <v>22</v>
      </c>
      <c r="B18" s="73" t="s">
        <v>10</v>
      </c>
      <c r="C18" s="76">
        <v>0.06</v>
      </c>
      <c r="D18" s="76" t="s">
        <v>19</v>
      </c>
      <c r="E18" s="11">
        <v>6.6</v>
      </c>
      <c r="F18" s="79" t="s">
        <v>23</v>
      </c>
      <c r="G18" s="73" t="s">
        <v>10</v>
      </c>
      <c r="H18" s="76">
        <v>0.13</v>
      </c>
      <c r="I18" s="76" t="s">
        <v>19</v>
      </c>
      <c r="J18" s="11">
        <v>13.68</v>
      </c>
      <c r="K18" s="96" t="s">
        <v>23</v>
      </c>
      <c r="L18" s="93">
        <f>+SUM(C18,H18)*100</f>
        <v>19</v>
      </c>
      <c r="M18" s="14">
        <v>20.28</v>
      </c>
      <c r="N18" s="94" t="s">
        <v>23</v>
      </c>
      <c r="O18" s="95" t="s">
        <v>24</v>
      </c>
      <c r="P18" s="83" t="s">
        <v>24</v>
      </c>
    </row>
    <row r="19" spans="1:18" x14ac:dyDescent="0.3">
      <c r="A19" s="34" t="s">
        <v>25</v>
      </c>
      <c r="B19" s="74"/>
      <c r="C19" s="77"/>
      <c r="D19" s="77"/>
      <c r="E19" s="11">
        <v>26.5</v>
      </c>
      <c r="F19" s="80"/>
      <c r="G19" s="74"/>
      <c r="H19" s="77"/>
      <c r="I19" s="77"/>
      <c r="J19" s="11">
        <v>54.96</v>
      </c>
      <c r="K19" s="97"/>
      <c r="L19" s="93"/>
      <c r="M19" s="14">
        <v>81.460000000000008</v>
      </c>
      <c r="N19" s="94"/>
      <c r="O19" s="95"/>
      <c r="P19" s="83"/>
    </row>
    <row r="20" spans="1:18" x14ac:dyDescent="0.3">
      <c r="A20" s="34" t="s">
        <v>26</v>
      </c>
      <c r="B20" s="74"/>
      <c r="C20" s="77"/>
      <c r="D20" s="77"/>
      <c r="E20" s="11">
        <v>53.04</v>
      </c>
      <c r="F20" s="80"/>
      <c r="G20" s="74"/>
      <c r="H20" s="77"/>
      <c r="I20" s="77"/>
      <c r="J20" s="11">
        <v>109.99</v>
      </c>
      <c r="K20" s="97"/>
      <c r="L20" s="93"/>
      <c r="M20" s="14">
        <v>163.03</v>
      </c>
      <c r="N20" s="94"/>
      <c r="O20" s="95"/>
      <c r="P20" s="83"/>
    </row>
    <row r="21" spans="1:18" ht="15" thickBot="1" x14ac:dyDescent="0.35">
      <c r="A21" s="35" t="s">
        <v>27</v>
      </c>
      <c r="B21" s="75"/>
      <c r="C21" s="78"/>
      <c r="D21" s="78"/>
      <c r="E21" s="16">
        <v>85.76</v>
      </c>
      <c r="F21" s="81"/>
      <c r="G21" s="75"/>
      <c r="H21" s="78"/>
      <c r="I21" s="78"/>
      <c r="J21" s="16">
        <v>177.85</v>
      </c>
      <c r="K21" s="98"/>
      <c r="L21" s="93"/>
      <c r="M21" s="14">
        <v>263.61</v>
      </c>
      <c r="N21" s="94"/>
      <c r="O21" s="95"/>
      <c r="P21" s="83"/>
    </row>
    <row r="22" spans="1:18" ht="26.4" x14ac:dyDescent="0.3">
      <c r="A22" s="40" t="s">
        <v>28</v>
      </c>
      <c r="B22" s="21" t="s">
        <v>10</v>
      </c>
      <c r="C22" s="23">
        <f>1/10</f>
        <v>0.1</v>
      </c>
      <c r="D22" s="23" t="s">
        <v>10</v>
      </c>
      <c r="E22" s="41">
        <v>0.16699999999999998</v>
      </c>
      <c r="F22" s="25">
        <f>E22-C22</f>
        <v>6.6999999999999976E-2</v>
      </c>
      <c r="G22" s="21" t="s">
        <v>10</v>
      </c>
      <c r="H22" s="23">
        <f>0.9/10</f>
        <v>0.09</v>
      </c>
      <c r="I22" s="23" t="s">
        <v>10</v>
      </c>
      <c r="J22" s="41">
        <v>9.5000000000000001E-2</v>
      </c>
      <c r="K22" s="51">
        <f t="shared" si="1"/>
        <v>5.0000000000000044E-3</v>
      </c>
      <c r="L22" s="28">
        <f t="shared" si="5"/>
        <v>19</v>
      </c>
      <c r="M22" s="13">
        <f t="shared" si="6"/>
        <v>26.200000000000003</v>
      </c>
      <c r="N22" s="13">
        <f t="shared" si="2"/>
        <v>7.2000000000000028</v>
      </c>
      <c r="O22" s="14">
        <f t="shared" si="3"/>
        <v>0.6000000000000002</v>
      </c>
      <c r="P22" s="53">
        <f t="shared" si="4"/>
        <v>0.3789473684210527</v>
      </c>
    </row>
    <row r="23" spans="1:18" ht="26.4" x14ac:dyDescent="0.3">
      <c r="A23" s="8" t="s">
        <v>29</v>
      </c>
      <c r="B23" s="9" t="s">
        <v>10</v>
      </c>
      <c r="C23" s="10">
        <f>1/10</f>
        <v>0.1</v>
      </c>
      <c r="D23" s="10" t="s">
        <v>10</v>
      </c>
      <c r="E23" s="11">
        <v>0.16699999999999998</v>
      </c>
      <c r="F23" s="12">
        <f t="shared" si="0"/>
        <v>6.6999999999999976E-2</v>
      </c>
      <c r="G23" s="9" t="s">
        <v>10</v>
      </c>
      <c r="H23" s="10">
        <f>1.1/10</f>
        <v>0.11000000000000001</v>
      </c>
      <c r="I23" s="10" t="s">
        <v>10</v>
      </c>
      <c r="J23" s="11">
        <v>0.123</v>
      </c>
      <c r="K23" s="47">
        <f t="shared" si="1"/>
        <v>1.2999999999999984E-2</v>
      </c>
      <c r="L23" s="28">
        <f t="shared" si="5"/>
        <v>21.000000000000004</v>
      </c>
      <c r="M23" s="13">
        <f t="shared" si="6"/>
        <v>28.999999999999996</v>
      </c>
      <c r="N23" s="13">
        <f t="shared" si="2"/>
        <v>7.9999999999999929</v>
      </c>
      <c r="O23" s="14">
        <f t="shared" si="3"/>
        <v>0.66666666666666607</v>
      </c>
      <c r="P23" s="53">
        <f t="shared" si="4"/>
        <v>0.38095238095238049</v>
      </c>
      <c r="R23" s="59"/>
    </row>
    <row r="24" spans="1:18" ht="26.4" x14ac:dyDescent="0.3">
      <c r="A24" s="8" t="s">
        <v>30</v>
      </c>
      <c r="B24" s="9" t="s">
        <v>10</v>
      </c>
      <c r="C24" s="10">
        <f>2.5/10</f>
        <v>0.25</v>
      </c>
      <c r="D24" s="10" t="s">
        <v>10</v>
      </c>
      <c r="E24" s="11">
        <v>0.38900000000000001</v>
      </c>
      <c r="F24" s="12">
        <f t="shared" si="0"/>
        <v>0.13900000000000001</v>
      </c>
      <c r="G24" s="9" t="s">
        <v>10</v>
      </c>
      <c r="H24" s="10">
        <f>2.2/10</f>
        <v>0.22000000000000003</v>
      </c>
      <c r="I24" s="10" t="s">
        <v>10</v>
      </c>
      <c r="J24" s="11">
        <v>0.26300000000000001</v>
      </c>
      <c r="K24" s="47">
        <f t="shared" si="1"/>
        <v>4.2999999999999983E-2</v>
      </c>
      <c r="L24" s="28">
        <f t="shared" si="5"/>
        <v>47</v>
      </c>
      <c r="M24" s="13">
        <f t="shared" si="6"/>
        <v>65.2</v>
      </c>
      <c r="N24" s="13">
        <f t="shared" si="2"/>
        <v>18.200000000000003</v>
      </c>
      <c r="O24" s="14">
        <f t="shared" si="3"/>
        <v>1.5166666666666668</v>
      </c>
      <c r="P24" s="53">
        <f t="shared" si="4"/>
        <v>0.38723404255319149</v>
      </c>
      <c r="R24" s="59"/>
    </row>
    <row r="25" spans="1:18" ht="26.4" x14ac:dyDescent="0.3">
      <c r="A25" s="8" t="s">
        <v>31</v>
      </c>
      <c r="B25" s="9" t="s">
        <v>10</v>
      </c>
      <c r="C25" s="10">
        <f>2/10</f>
        <v>0.2</v>
      </c>
      <c r="D25" s="10" t="s">
        <v>10</v>
      </c>
      <c r="E25" s="11">
        <v>0.315</v>
      </c>
      <c r="F25" s="12">
        <f t="shared" si="0"/>
        <v>0.11499999999999999</v>
      </c>
      <c r="G25" s="9" t="s">
        <v>10</v>
      </c>
      <c r="H25" s="10">
        <f>3/10</f>
        <v>0.3</v>
      </c>
      <c r="I25" s="10" t="s">
        <v>10</v>
      </c>
      <c r="J25" s="11">
        <v>0.376</v>
      </c>
      <c r="K25" s="47">
        <f t="shared" si="1"/>
        <v>7.6000000000000012E-2</v>
      </c>
      <c r="L25" s="28">
        <f t="shared" si="5"/>
        <v>50</v>
      </c>
      <c r="M25" s="13">
        <f t="shared" si="6"/>
        <v>69.100000000000009</v>
      </c>
      <c r="N25" s="13">
        <f t="shared" si="2"/>
        <v>19.100000000000009</v>
      </c>
      <c r="O25" s="14">
        <f t="shared" si="3"/>
        <v>1.5916666666666675</v>
      </c>
      <c r="P25" s="53">
        <f t="shared" si="4"/>
        <v>0.38200000000000012</v>
      </c>
    </row>
    <row r="26" spans="1:18" ht="26.4" x14ac:dyDescent="0.3">
      <c r="A26" s="8" t="s">
        <v>32</v>
      </c>
      <c r="B26" s="9" t="s">
        <v>10</v>
      </c>
      <c r="C26" s="10">
        <f>1/10</f>
        <v>0.1</v>
      </c>
      <c r="D26" s="10" t="s">
        <v>10</v>
      </c>
      <c r="E26" s="11">
        <v>0.16699999999999998</v>
      </c>
      <c r="F26" s="12">
        <f t="shared" si="0"/>
        <v>6.6999999999999976E-2</v>
      </c>
      <c r="G26" s="9" t="s">
        <v>10</v>
      </c>
      <c r="H26" s="10">
        <f>1.9/10</f>
        <v>0.19</v>
      </c>
      <c r="I26" s="10" t="s">
        <v>10</v>
      </c>
      <c r="J26" s="11">
        <v>0.23300000000000001</v>
      </c>
      <c r="K26" s="47">
        <f t="shared" si="1"/>
        <v>4.300000000000001E-2</v>
      </c>
      <c r="L26" s="28">
        <f t="shared" si="5"/>
        <v>29.000000000000004</v>
      </c>
      <c r="M26" s="13">
        <f t="shared" si="6"/>
        <v>40</v>
      </c>
      <c r="N26" s="13">
        <f t="shared" si="2"/>
        <v>10.999999999999996</v>
      </c>
      <c r="O26" s="14">
        <f t="shared" si="3"/>
        <v>0.91666666666666641</v>
      </c>
      <c r="P26" s="53">
        <f t="shared" si="4"/>
        <v>0.37931034482758608</v>
      </c>
    </row>
    <row r="27" spans="1:18" ht="26.4" x14ac:dyDescent="0.3">
      <c r="A27" s="8" t="s">
        <v>33</v>
      </c>
      <c r="B27" s="9" t="s">
        <v>10</v>
      </c>
      <c r="C27" s="10">
        <f>0.4/10</f>
        <v>0.04</v>
      </c>
      <c r="D27" s="10" t="s">
        <v>10</v>
      </c>
      <c r="E27" s="11">
        <v>6.7000000000000004E-2</v>
      </c>
      <c r="F27" s="12">
        <f t="shared" si="0"/>
        <v>2.7000000000000003E-2</v>
      </c>
      <c r="G27" s="9" t="s">
        <v>10</v>
      </c>
      <c r="H27" s="10">
        <f>1.9/10</f>
        <v>0.19</v>
      </c>
      <c r="I27" s="10" t="s">
        <v>10</v>
      </c>
      <c r="J27" s="11">
        <v>0.24900000000000003</v>
      </c>
      <c r="K27" s="47">
        <f t="shared" si="1"/>
        <v>5.9000000000000025E-2</v>
      </c>
      <c r="L27" s="28">
        <f>+SUM(C27,H27)*100</f>
        <v>23</v>
      </c>
      <c r="M27" s="13">
        <f>+SUM(E27,J27)*100</f>
        <v>31.600000000000005</v>
      </c>
      <c r="N27" s="13">
        <f t="shared" si="2"/>
        <v>8.600000000000005</v>
      </c>
      <c r="O27" s="14">
        <f t="shared" si="3"/>
        <v>0.71666666666666712</v>
      </c>
      <c r="P27" s="53">
        <f t="shared" si="4"/>
        <v>0.37391304347826115</v>
      </c>
    </row>
    <row r="28" spans="1:18" ht="26.4" x14ac:dyDescent="0.3">
      <c r="A28" s="8" t="s">
        <v>34</v>
      </c>
      <c r="B28" s="9" t="s">
        <v>10</v>
      </c>
      <c r="C28" s="10">
        <f>0.4/10</f>
        <v>0.04</v>
      </c>
      <c r="D28" s="10" t="s">
        <v>10</v>
      </c>
      <c r="E28" s="11">
        <v>6.7000000000000004E-2</v>
      </c>
      <c r="F28" s="12">
        <f>E28-C28</f>
        <v>2.7000000000000003E-2</v>
      </c>
      <c r="G28" s="9" t="s">
        <v>10</v>
      </c>
      <c r="H28" s="10">
        <f>3.7/10</f>
        <v>0.37</v>
      </c>
      <c r="I28" s="10" t="s">
        <v>10</v>
      </c>
      <c r="J28" s="11">
        <v>0.496</v>
      </c>
      <c r="K28" s="47">
        <f t="shared" si="1"/>
        <v>0.126</v>
      </c>
      <c r="L28" s="28">
        <f t="shared" si="5"/>
        <v>41</v>
      </c>
      <c r="M28" s="13">
        <f t="shared" si="6"/>
        <v>56.3</v>
      </c>
      <c r="N28" s="13">
        <f t="shared" si="2"/>
        <v>15.299999999999997</v>
      </c>
      <c r="O28" s="14">
        <f>+N28/12</f>
        <v>1.2749999999999997</v>
      </c>
      <c r="P28" s="53">
        <f t="shared" si="4"/>
        <v>0.37317073170731696</v>
      </c>
    </row>
    <row r="29" spans="1:18" ht="27" thickBot="1" x14ac:dyDescent="0.35">
      <c r="A29" s="29" t="s">
        <v>35</v>
      </c>
      <c r="B29" s="20" t="s">
        <v>19</v>
      </c>
      <c r="C29" s="22">
        <v>3.25</v>
      </c>
      <c r="D29" s="22" t="s">
        <v>19</v>
      </c>
      <c r="E29" s="15">
        <v>4.8099999999999996</v>
      </c>
      <c r="F29" s="24">
        <f t="shared" si="0"/>
        <v>1.5599999999999996</v>
      </c>
      <c r="G29" s="20" t="s">
        <v>19</v>
      </c>
      <c r="H29" s="22">
        <v>7.11</v>
      </c>
      <c r="I29" s="22" t="s">
        <v>19</v>
      </c>
      <c r="J29" s="15">
        <v>9.39</v>
      </c>
      <c r="K29" s="48">
        <f t="shared" si="1"/>
        <v>2.2800000000000002</v>
      </c>
      <c r="L29" s="28">
        <f>+SUM(C29,H29)</f>
        <v>10.36</v>
      </c>
      <c r="M29" s="14">
        <f>+SUM(E29,J29)</f>
        <v>14.2</v>
      </c>
      <c r="N29" s="13">
        <f t="shared" si="2"/>
        <v>3.84</v>
      </c>
      <c r="O29" s="14">
        <f t="shared" si="3"/>
        <v>0.32</v>
      </c>
      <c r="P29" s="53">
        <f t="shared" si="4"/>
        <v>0.37065637065637058</v>
      </c>
    </row>
    <row r="30" spans="1:18" ht="66" x14ac:dyDescent="0.3">
      <c r="A30" s="30" t="s">
        <v>36</v>
      </c>
      <c r="B30" s="30"/>
      <c r="C30" s="42"/>
      <c r="D30" s="42"/>
      <c r="E30" s="42"/>
      <c r="F30" s="43"/>
      <c r="G30" s="30"/>
      <c r="H30" s="42"/>
      <c r="I30" s="42"/>
      <c r="J30" s="42"/>
      <c r="K30" s="42"/>
      <c r="L30" s="54"/>
      <c r="M30" s="52"/>
      <c r="N30" s="52"/>
      <c r="O30" s="52"/>
      <c r="P30" s="55"/>
    </row>
    <row r="31" spans="1:18" x14ac:dyDescent="0.3">
      <c r="A31" s="44" t="s">
        <v>22</v>
      </c>
      <c r="B31" s="73" t="s">
        <v>10</v>
      </c>
      <c r="C31" s="76">
        <v>0.02</v>
      </c>
      <c r="D31" s="76" t="s">
        <v>19</v>
      </c>
      <c r="E31" s="15">
        <v>2.82</v>
      </c>
      <c r="F31" s="79" t="s">
        <v>23</v>
      </c>
      <c r="G31" s="73" t="s">
        <v>10</v>
      </c>
      <c r="H31" s="76">
        <f>0.5/10</f>
        <v>0.05</v>
      </c>
      <c r="I31" s="76" t="s">
        <v>19</v>
      </c>
      <c r="J31" s="11">
        <v>6.7</v>
      </c>
      <c r="K31" s="90" t="s">
        <v>23</v>
      </c>
      <c r="L31" s="93">
        <f t="shared" si="5"/>
        <v>7.0000000000000009</v>
      </c>
      <c r="M31" s="14">
        <f>+SUM(E31,J31)</f>
        <v>9.52</v>
      </c>
      <c r="N31" s="94" t="s">
        <v>23</v>
      </c>
      <c r="O31" s="95" t="s">
        <v>24</v>
      </c>
      <c r="P31" s="83"/>
    </row>
    <row r="32" spans="1:18" x14ac:dyDescent="0.3">
      <c r="A32" s="44" t="s">
        <v>25</v>
      </c>
      <c r="B32" s="74"/>
      <c r="C32" s="77"/>
      <c r="D32" s="77"/>
      <c r="E32" s="15">
        <v>9.1999999999999993</v>
      </c>
      <c r="F32" s="80"/>
      <c r="G32" s="74"/>
      <c r="H32" s="77"/>
      <c r="I32" s="77"/>
      <c r="J32" s="11">
        <v>21.88</v>
      </c>
      <c r="K32" s="91"/>
      <c r="L32" s="93"/>
      <c r="M32" s="14">
        <f t="shared" ref="M32:M34" si="7">+SUM(E32,J32)</f>
        <v>31.08</v>
      </c>
      <c r="N32" s="94"/>
      <c r="O32" s="95"/>
      <c r="P32" s="83"/>
    </row>
    <row r="33" spans="1:16" x14ac:dyDescent="0.3">
      <c r="A33" s="44" t="s">
        <v>26</v>
      </c>
      <c r="B33" s="74"/>
      <c r="C33" s="77"/>
      <c r="D33" s="77"/>
      <c r="E33" s="15">
        <v>19.68</v>
      </c>
      <c r="F33" s="80"/>
      <c r="G33" s="74"/>
      <c r="H33" s="77"/>
      <c r="I33" s="77"/>
      <c r="J33" s="11">
        <v>46.82</v>
      </c>
      <c r="K33" s="91"/>
      <c r="L33" s="93"/>
      <c r="M33" s="14">
        <f t="shared" si="7"/>
        <v>66.5</v>
      </c>
      <c r="N33" s="94"/>
      <c r="O33" s="95"/>
      <c r="P33" s="83"/>
    </row>
    <row r="34" spans="1:16" ht="15" thickBot="1" x14ac:dyDescent="0.35">
      <c r="A34" s="45" t="s">
        <v>27</v>
      </c>
      <c r="B34" s="75"/>
      <c r="C34" s="78"/>
      <c r="D34" s="78"/>
      <c r="E34" s="16">
        <v>30.22</v>
      </c>
      <c r="F34" s="81"/>
      <c r="G34" s="75"/>
      <c r="H34" s="78"/>
      <c r="I34" s="78"/>
      <c r="J34" s="16">
        <v>71.89</v>
      </c>
      <c r="K34" s="92"/>
      <c r="L34" s="93"/>
      <c r="M34" s="14">
        <f t="shared" si="7"/>
        <v>102.11</v>
      </c>
      <c r="N34" s="94"/>
      <c r="O34" s="95"/>
      <c r="P34" s="83"/>
    </row>
    <row r="35" spans="1:16" ht="27" thickBot="1" x14ac:dyDescent="0.35">
      <c r="A35" s="40" t="s">
        <v>37</v>
      </c>
      <c r="B35" s="36" t="s">
        <v>10</v>
      </c>
      <c r="C35" s="37">
        <f>0.9/10</f>
        <v>0.09</v>
      </c>
      <c r="D35" s="37" t="s">
        <v>10</v>
      </c>
      <c r="E35" s="46">
        <f>1.42/10</f>
        <v>0.14199999999999999</v>
      </c>
      <c r="F35" s="38">
        <f t="shared" si="0"/>
        <v>5.1999999999999991E-2</v>
      </c>
      <c r="G35" s="36" t="s">
        <v>10</v>
      </c>
      <c r="H35" s="37">
        <f>3.6/10</f>
        <v>0.36</v>
      </c>
      <c r="I35" s="37" t="s">
        <v>10</v>
      </c>
      <c r="J35" s="46">
        <v>0.48299999999999998</v>
      </c>
      <c r="K35" s="50">
        <f t="shared" si="1"/>
        <v>0.123</v>
      </c>
      <c r="L35" s="56">
        <f t="shared" si="5"/>
        <v>44.999999999999993</v>
      </c>
      <c r="M35" s="57">
        <f t="shared" si="6"/>
        <v>62.5</v>
      </c>
      <c r="N35" s="57">
        <f t="shared" si="2"/>
        <v>17.500000000000007</v>
      </c>
      <c r="O35" s="39">
        <f t="shared" si="3"/>
        <v>1.4583333333333339</v>
      </c>
      <c r="P35" s="58">
        <f t="shared" si="4"/>
        <v>0.38888888888888906</v>
      </c>
    </row>
    <row r="39" spans="1:16" x14ac:dyDescent="0.3">
      <c r="A39" s="82" t="s">
        <v>38</v>
      </c>
      <c r="B39" s="82" t="s">
        <v>39</v>
      </c>
      <c r="C39" s="82"/>
      <c r="D39" s="82" t="s">
        <v>40</v>
      </c>
    </row>
    <row r="40" spans="1:16" x14ac:dyDescent="0.3">
      <c r="A40" s="82"/>
      <c r="B40" s="17" t="s">
        <v>41</v>
      </c>
      <c r="C40" s="17" t="s">
        <v>7</v>
      </c>
      <c r="D40" s="82"/>
    </row>
    <row r="41" spans="1:16" x14ac:dyDescent="0.3">
      <c r="A41" s="17" t="s">
        <v>42</v>
      </c>
      <c r="B41" s="18">
        <v>1.0900000000000001</v>
      </c>
      <c r="C41" s="17">
        <v>1.91</v>
      </c>
      <c r="D41" s="19">
        <v>0.752</v>
      </c>
    </row>
    <row r="42" spans="1:16" x14ac:dyDescent="0.3">
      <c r="A42" s="17" t="s">
        <v>43</v>
      </c>
      <c r="B42" s="18">
        <v>1.33</v>
      </c>
      <c r="C42" s="17">
        <v>2.23</v>
      </c>
      <c r="D42" s="19">
        <v>0.67700000000000005</v>
      </c>
    </row>
    <row r="43" spans="1:16" x14ac:dyDescent="0.3">
      <c r="A43" s="17" t="s">
        <v>44</v>
      </c>
      <c r="B43" s="18">
        <v>2.1800000000000002</v>
      </c>
      <c r="C43" s="17">
        <v>3.82</v>
      </c>
      <c r="D43" s="19">
        <v>0.752</v>
      </c>
    </row>
    <row r="44" spans="1:16" x14ac:dyDescent="0.3">
      <c r="A44" s="17" t="s">
        <v>45</v>
      </c>
      <c r="B44" s="18">
        <v>7.02</v>
      </c>
      <c r="C44" s="17">
        <v>12.27</v>
      </c>
      <c r="D44" s="19">
        <v>0.748</v>
      </c>
    </row>
    <row r="45" spans="1:16" x14ac:dyDescent="0.3">
      <c r="A45" s="17" t="s">
        <v>46</v>
      </c>
      <c r="B45" s="18">
        <v>10.029999999999999</v>
      </c>
      <c r="C45" s="17">
        <v>17.54</v>
      </c>
      <c r="D45" s="19">
        <v>0.749</v>
      </c>
    </row>
  </sheetData>
  <mergeCells count="32">
    <mergeCell ref="P18:P21"/>
    <mergeCell ref="P31:P34"/>
    <mergeCell ref="L4:P5"/>
    <mergeCell ref="I31:I34"/>
    <mergeCell ref="K31:K34"/>
    <mergeCell ref="L31:L34"/>
    <mergeCell ref="N31:N34"/>
    <mergeCell ref="O31:O34"/>
    <mergeCell ref="K18:K21"/>
    <mergeCell ref="L18:L21"/>
    <mergeCell ref="N18:N21"/>
    <mergeCell ref="O18:O21"/>
    <mergeCell ref="A39:A40"/>
    <mergeCell ref="B39:C39"/>
    <mergeCell ref="D39:D40"/>
    <mergeCell ref="B31:B34"/>
    <mergeCell ref="C31:C34"/>
    <mergeCell ref="D31:D34"/>
    <mergeCell ref="F31:F34"/>
    <mergeCell ref="G31:G34"/>
    <mergeCell ref="H31:H34"/>
    <mergeCell ref="H18:H21"/>
    <mergeCell ref="I18:I21"/>
    <mergeCell ref="A2:O2"/>
    <mergeCell ref="A4:A5"/>
    <mergeCell ref="B4:F5"/>
    <mergeCell ref="G4:K5"/>
    <mergeCell ref="B18:B21"/>
    <mergeCell ref="C18:C21"/>
    <mergeCell ref="D18:D21"/>
    <mergeCell ref="F18:F21"/>
    <mergeCell ref="G18:G21"/>
  </mergeCells>
  <printOptions horizontalCentered="1"/>
  <pageMargins left="0.31496062992125984" right="0.19685039370078741" top="0.74803149606299213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Rimantė Gailienė</dc:creator>
  <cp:lastModifiedBy>dovile.dackauskaite@jurbarkas.lt</cp:lastModifiedBy>
  <cp:lastPrinted>2024-12-05T08:41:29Z</cp:lastPrinted>
  <dcterms:created xsi:type="dcterms:W3CDTF">2024-11-14T12:37:06Z</dcterms:created>
  <dcterms:modified xsi:type="dcterms:W3CDTF">2024-12-05T08:41:37Z</dcterms:modified>
</cp:coreProperties>
</file>