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32E8A22D-B38C-45DB-A08F-BE81E47A7A62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2-1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C78" i="2"/>
  <c r="C66" i="2"/>
  <c r="C51" i="2"/>
  <c r="H27" i="2"/>
  <c r="F36" i="2"/>
  <c r="G44" i="2"/>
  <c r="G29" i="2"/>
  <c r="C63" i="2"/>
  <c r="H32" i="2"/>
  <c r="C79" i="2"/>
  <c r="C68" i="2"/>
  <c r="C64" i="2"/>
  <c r="D53" i="2" l="1"/>
  <c r="C35" i="2"/>
  <c r="C69" i="2"/>
  <c r="F32" i="2"/>
  <c r="D79" i="2"/>
  <c r="D36" i="2"/>
  <c r="H39" i="2"/>
  <c r="H74" i="2"/>
  <c r="H26" i="2"/>
  <c r="D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5" i="2"/>
  <c r="C36" i="2"/>
  <c r="C32" i="2"/>
  <c r="C27" i="2"/>
  <c r="D39" i="2"/>
  <c r="C46" i="2" l="1"/>
  <c r="C24" i="2"/>
  <c r="C23" i="2"/>
  <c r="C22" i="2"/>
  <c r="C74" i="2"/>
  <c r="C6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H68" i="2" l="1"/>
  <c r="H37" i="2"/>
  <c r="G46" i="2"/>
  <c r="J46" i="2" s="1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6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<sst xmlns="http://schemas.openxmlformats.org/spreadsheetml/2006/main" count="116" uniqueCount="111">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</sst>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64" activePane="bottomLeft" state="frozen"/>
      <selection pane="bottomLeft" activeCell="B69" sqref="B69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J9" s="1" t="s">
        <v>0</v>
      </c>
    </row>
    <row r="10" spans="1:10" s="4" customFormat="1" ht="20.25" customHeight="1" x14ac:dyDescent="0.25">
      <c r="A10" s="22" t="s">
        <v>15</v>
      </c>
      <c r="B10" s="22" t="s">
        <v>60</v>
      </c>
      <c r="C10" s="22" t="s">
        <v>1</v>
      </c>
      <c r="D10" s="22" t="s">
        <v>2</v>
      </c>
      <c r="E10" s="22"/>
      <c r="F10" s="22" t="s">
        <v>3</v>
      </c>
      <c r="G10" s="22" t="s">
        <v>4</v>
      </c>
      <c r="H10" s="22" t="s">
        <v>5</v>
      </c>
      <c r="I10" s="22" t="s">
        <v>6</v>
      </c>
      <c r="J10" s="22" t="s">
        <v>7</v>
      </c>
    </row>
    <row r="11" spans="1:10" ht="82.8" x14ac:dyDescent="0.25">
      <c r="A11" s="22"/>
      <c r="B11" s="22"/>
      <c r="C11" s="22"/>
      <c r="D11" s="3" t="s">
        <v>8</v>
      </c>
      <c r="E11" s="3" t="s">
        <v>9</v>
      </c>
      <c r="F11" s="22"/>
      <c r="G11" s="22"/>
      <c r="H11" s="22"/>
      <c r="I11" s="22"/>
      <c r="J11" s="22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21191380</v>
      </c>
      <c r="D13" s="11">
        <f t="shared" si="0"/>
        <v>3673384</v>
      </c>
      <c r="E13" s="11">
        <f t="shared" si="0"/>
        <v>11655200</v>
      </c>
      <c r="F13" s="11">
        <f t="shared" si="0"/>
        <v>1711507</v>
      </c>
      <c r="G13" s="11">
        <f t="shared" si="0"/>
        <v>1252708</v>
      </c>
      <c r="H13" s="11">
        <f t="shared" si="0"/>
        <v>1450059</v>
      </c>
      <c r="I13" s="11">
        <f t="shared" si="0"/>
        <v>0</v>
      </c>
      <c r="J13" s="11">
        <f t="shared" ref="J13:J14" si="1">SUM(C13:I13)</f>
        <v>40934238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762348</v>
      </c>
      <c r="H14" s="10">
        <f t="shared" si="2"/>
        <v>965789</v>
      </c>
      <c r="I14" s="10">
        <f t="shared" si="2"/>
        <v>0</v>
      </c>
      <c r="J14" s="10">
        <f t="shared" si="1"/>
        <v>22833325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965789</v>
      </c>
      <c r="I25" s="6">
        <f t="shared" si="4"/>
        <v>0</v>
      </c>
      <c r="J25" s="5">
        <f t="shared" si="3"/>
        <v>1304457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20"/>
      <c r="H27" s="20">
        <f>316847+163598+61390+48343+168300</f>
        <v>758478</v>
      </c>
      <c r="I27" s="20"/>
      <c r="J27" s="5">
        <f t="shared" si="3"/>
        <v>931566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20"/>
      <c r="H28" s="20"/>
      <c r="I28" s="20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20">
        <f>32570+28500+30500</f>
        <v>91570</v>
      </c>
      <c r="H29" s="20"/>
      <c r="I29" s="20"/>
      <c r="J29" s="5">
        <f t="shared" si="3"/>
        <v>534650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20">
        <v>67390</v>
      </c>
      <c r="H30" s="20"/>
      <c r="I30" s="20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7067365</v>
      </c>
      <c r="D31" s="10">
        <f t="shared" si="5"/>
        <v>2462084</v>
      </c>
      <c r="E31" s="10">
        <f t="shared" si="5"/>
        <v>0</v>
      </c>
      <c r="F31" s="10">
        <f t="shared" si="5"/>
        <v>1085746</v>
      </c>
      <c r="G31" s="21">
        <f t="shared" si="5"/>
        <v>295100</v>
      </c>
      <c r="H31" s="21">
        <f t="shared" si="5"/>
        <v>102425</v>
      </c>
      <c r="I31" s="21">
        <f t="shared" si="5"/>
        <v>0</v>
      </c>
      <c r="J31" s="10">
        <f t="shared" ref="J31:J48" si="6">SUM(C31:I31)</f>
        <v>11012720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</f>
        <v>540646</v>
      </c>
      <c r="G32" s="20"/>
      <c r="H32" s="20">
        <f>28674+9909+7250+45516+5131+5945</f>
        <v>102425</v>
      </c>
      <c r="I32" s="20"/>
      <c r="J32" s="5">
        <f t="shared" si="6"/>
        <v>6342590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20">
        <f>19396+1956+15571+902+615+420000+15719+24+84+2429+1048+902+12005+2802</f>
        <v>493453</v>
      </c>
      <c r="G36" s="6"/>
      <c r="H36" s="6"/>
      <c r="I36" s="6"/>
      <c r="J36" s="5">
        <f t="shared" si="6"/>
        <v>3986083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284200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381211</v>
      </c>
      <c r="I37" s="1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149510</v>
      </c>
      <c r="H40" s="10">
        <f t="shared" si="10"/>
        <v>0</v>
      </c>
      <c r="I40" s="10">
        <f t="shared" si="10"/>
        <v>0</v>
      </c>
      <c r="J40" s="10">
        <f t="shared" si="6"/>
        <v>3648614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20">
        <f>9000-2000</f>
        <v>7000</v>
      </c>
      <c r="H44" s="6"/>
      <c r="I44" s="6"/>
      <c r="J44" s="5">
        <f t="shared" si="6"/>
        <v>190300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20">
        <f>18070+14000+8000+2500</f>
        <v>42570</v>
      </c>
      <c r="H47" s="6"/>
      <c r="I47" s="6"/>
      <c r="J47" s="5">
        <f t="shared" si="6"/>
        <v>488470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891900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920290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f>175000+25000</f>
        <v>200000</v>
      </c>
      <c r="D51" s="6"/>
      <c r="E51" s="6"/>
      <c r="F51" s="6"/>
      <c r="G51" s="6"/>
      <c r="H51" s="6"/>
      <c r="I51" s="6"/>
      <c r="J51" s="5">
        <f>SUM(C51:I51)</f>
        <v>200000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927100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1034100</v>
      </c>
    </row>
    <row r="53" spans="1:10" ht="41.4" x14ac:dyDescent="0.25">
      <c r="A53" s="15">
        <v>36</v>
      </c>
      <c r="B53" s="7" t="s">
        <v>102</v>
      </c>
      <c r="C53" s="20">
        <f>37000+50000</f>
        <v>87000</v>
      </c>
      <c r="D53" s="6">
        <f>905000+22100</f>
        <v>927100</v>
      </c>
      <c r="E53" s="6"/>
      <c r="F53" s="6"/>
      <c r="G53" s="6"/>
      <c r="H53" s="6"/>
      <c r="I53" s="6"/>
      <c r="J53" s="5">
        <f t="shared" si="12"/>
        <v>1014100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634</v>
      </c>
      <c r="I55" s="10">
        <f t="shared" si="14"/>
        <v>0</v>
      </c>
      <c r="J55" s="10">
        <f t="shared" si="12"/>
        <v>255270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634</v>
      </c>
      <c r="I56" s="6">
        <f t="shared" si="15"/>
        <v>0</v>
      </c>
      <c r="J56" s="5">
        <f t="shared" si="12"/>
        <v>255270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20">
        <v>634</v>
      </c>
      <c r="I59" s="6"/>
      <c r="J59" s="5">
        <f t="shared" si="12"/>
        <v>55474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6428133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778162</v>
      </c>
      <c r="I60" s="11">
        <f t="shared" si="16"/>
        <v>204459</v>
      </c>
      <c r="J60" s="11">
        <f t="shared" si="12"/>
        <v>9790731</v>
      </c>
    </row>
    <row r="61" spans="1:10" ht="41.4" x14ac:dyDescent="0.25">
      <c r="A61" s="14">
        <v>41</v>
      </c>
      <c r="B61" s="18" t="s">
        <v>105</v>
      </c>
      <c r="C61" s="10">
        <f>C62</f>
        <v>6280903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9357620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6280903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9357620</v>
      </c>
    </row>
    <row r="63" spans="1:10" ht="27.6" x14ac:dyDescent="0.25">
      <c r="A63" s="15" t="s">
        <v>33</v>
      </c>
      <c r="B63" s="7" t="s">
        <v>31</v>
      </c>
      <c r="C63" s="20">
        <f>290180+48000</f>
        <v>338180</v>
      </c>
      <c r="D63" s="20"/>
      <c r="E63" s="20"/>
      <c r="F63" s="20"/>
      <c r="G63" s="6"/>
      <c r="H63" s="6"/>
      <c r="I63" s="6"/>
      <c r="J63" s="5">
        <f>SUM(C63:I63)</f>
        <v>338180</v>
      </c>
    </row>
    <row r="64" spans="1:10" ht="27.6" x14ac:dyDescent="0.25">
      <c r="A64" s="15" t="s">
        <v>34</v>
      </c>
      <c r="B64" s="7" t="s">
        <v>32</v>
      </c>
      <c r="C64" s="20">
        <f>405460-65306+65306</f>
        <v>405460</v>
      </c>
      <c r="D64" s="20"/>
      <c r="E64" s="20"/>
      <c r="F64" s="20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20">
        <f>1783720+100000+30000</f>
        <v>1913720</v>
      </c>
      <c r="D65" s="20"/>
      <c r="E65" s="20"/>
      <c r="F65" s="20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20">
        <f>1397781+7000-160000+5000</f>
        <v>1249781</v>
      </c>
      <c r="D66" s="20"/>
      <c r="E66" s="20"/>
      <c r="F66" s="20">
        <v>22737</v>
      </c>
      <c r="G66" s="6"/>
      <c r="H66" s="6"/>
      <c r="I66" s="6"/>
      <c r="J66" s="5">
        <f t="shared" ref="J66:J69" si="19">SUM(C66:I66)</f>
        <v>1272518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1549842+10000+70000-30000</f>
        <v>1599842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1690635</v>
      </c>
    </row>
    <row r="69" spans="1:10" ht="33.75" customHeight="1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16466</v>
      </c>
      <c r="I70" s="1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11">
        <f>C76</f>
        <v>7104092</v>
      </c>
      <c r="D75" s="11">
        <f t="shared" ref="D75:I75" si="24">D76</f>
        <v>510143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8135325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7104092</v>
      </c>
      <c r="D76" s="10">
        <f t="shared" si="25"/>
        <v>510143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8135325</v>
      </c>
    </row>
    <row r="77" spans="1:10" x14ac:dyDescent="0.25">
      <c r="A77" s="15">
        <v>47</v>
      </c>
      <c r="B77" s="19" t="s">
        <v>19</v>
      </c>
      <c r="C77" s="6">
        <f>C78+C79</f>
        <v>6130227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6852248</v>
      </c>
    </row>
    <row r="78" spans="1:10" ht="27.75" customHeight="1" x14ac:dyDescent="0.25">
      <c r="A78" s="15" t="s">
        <v>56</v>
      </c>
      <c r="B78" s="7" t="s">
        <v>45</v>
      </c>
      <c r="C78" s="20">
        <f>515000-30000</f>
        <v>485000</v>
      </c>
      <c r="D78" s="6"/>
      <c r="E78" s="6"/>
      <c r="F78" s="6"/>
      <c r="G78" s="6"/>
      <c r="H78" s="6"/>
      <c r="I78" s="6"/>
      <c r="J78" s="5">
        <f>SUM(C78:I78)</f>
        <v>485000</v>
      </c>
    </row>
    <row r="79" spans="1:10" ht="55.2" x14ac:dyDescent="0.25">
      <c r="A79" s="15" t="s">
        <v>57</v>
      </c>
      <c r="B79" s="7" t="s">
        <v>46</v>
      </c>
      <c r="C79" s="6">
        <f>5674484+7649-1600-65306+30000</f>
        <v>5645227</v>
      </c>
      <c r="D79" s="6">
        <f>478322+16800+5000+4900+2135-120+696+10-2267-33+4700</f>
        <v>510143</v>
      </c>
      <c r="E79" s="6"/>
      <c r="F79" s="20">
        <f>41573-64-1-99-1</f>
        <v>41408</v>
      </c>
      <c r="G79" s="6">
        <v>170470</v>
      </c>
      <c r="H79" s="6"/>
      <c r="I79" s="6"/>
      <c r="J79" s="5">
        <f>SUM(C79:I79)</f>
        <v>6367248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20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34723605</v>
      </c>
      <c r="D85" s="11">
        <f t="shared" si="29"/>
        <v>4443027</v>
      </c>
      <c r="E85" s="11">
        <f t="shared" si="29"/>
        <v>11655200</v>
      </c>
      <c r="F85" s="11">
        <f t="shared" si="29"/>
        <v>3867052</v>
      </c>
      <c r="G85" s="11">
        <f t="shared" si="29"/>
        <v>1429518</v>
      </c>
      <c r="H85" s="11">
        <f t="shared" si="29"/>
        <v>2228221</v>
      </c>
      <c r="I85" s="11">
        <f t="shared" si="29"/>
        <v>513671</v>
      </c>
      <c r="J85" s="11">
        <f t="shared" si="27"/>
        <v>58860294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35682285</v>
      </c>
      <c r="D87" s="11">
        <f t="shared" ref="D87:I87" si="30">D85+D86</f>
        <v>4443027</v>
      </c>
      <c r="E87" s="11">
        <f t="shared" si="30"/>
        <v>11655200</v>
      </c>
      <c r="F87" s="11">
        <f t="shared" si="30"/>
        <v>3867052</v>
      </c>
      <c r="G87" s="11">
        <f t="shared" si="30"/>
        <v>1429518</v>
      </c>
      <c r="H87" s="11">
        <f t="shared" si="30"/>
        <v>2228221</v>
      </c>
      <c r="I87" s="11">
        <f t="shared" si="30"/>
        <v>513671</v>
      </c>
      <c r="J87" s="11">
        <f t="shared" si="27"/>
        <v>59818974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2025-12-11T14:32:32Z</cp:lastPrinted>
  <dcterms:created xsi:type="dcterms:W3CDTF">2025-02-04T06:34:54Z</dcterms:created>
  <dcterms:modified xsi:type="dcterms:W3CDTF">2025-12-11T14:59:32Z</dcterms:modified>
</cp:coreProperties>
</file>