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938EA4AF-FAA2-46DF-B3E7-7E10C969463B}" xr6:coauthVersionLast="47" xr6:coauthVersionMax="47" xr10:uidLastSave="{00000000-0000-0000-0000-000000000000}"/>
  <bookViews>
    <workbookView xWindow="2232" yWindow="2232" windowWidth="17280" windowHeight="9960" xr2:uid="{65A91F6C-CFD0-464C-A180-505B22725304}"/>
  </bookViews>
  <sheets>
    <sheet name="2025-11-27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79" i="2"/>
  <c r="C69" i="2"/>
  <c r="F36" i="2"/>
  <c r="F32" i="2"/>
  <c r="D79" i="2"/>
  <c r="D36" i="2"/>
  <c r="H39" i="2"/>
  <c r="H74" i="2"/>
  <c r="H27" i="2"/>
  <c r="H26" i="2"/>
  <c r="D32" i="2"/>
  <c r="H32" i="2"/>
  <c r="E15" i="2"/>
  <c r="C21" i="2" l="1"/>
  <c r="C20" i="2"/>
  <c r="E24" i="2"/>
  <c r="E23" i="2"/>
  <c r="E22" i="2"/>
  <c r="E21" i="2"/>
  <c r="E20" i="2"/>
  <c r="E19" i="2"/>
  <c r="E18" i="2"/>
  <c r="E17" i="2"/>
  <c r="E16" i="2"/>
  <c r="G41" i="2"/>
  <c r="G24" i="2"/>
  <c r="G23" i="2"/>
  <c r="G20" i="2"/>
  <c r="G17" i="2"/>
  <c r="C68" i="2"/>
  <c r="C65" i="2"/>
  <c r="C64" i="2"/>
  <c r="C36" i="2"/>
  <c r="C32" i="2"/>
  <c r="C27" i="2"/>
  <c r="D39" i="2"/>
  <c r="C46" i="2" l="1"/>
  <c r="C24" i="2"/>
  <c r="C23" i="2"/>
  <c r="C22" i="2"/>
  <c r="C74" i="2"/>
  <c r="C67" i="2"/>
  <c r="G47" i="2"/>
  <c r="G35" i="2"/>
  <c r="G19" i="2"/>
  <c r="E30" i="2"/>
  <c r="E29" i="2"/>
  <c r="F22" i="2"/>
  <c r="F21" i="2"/>
  <c r="F20" i="2"/>
  <c r="F19" i="2"/>
  <c r="F18" i="2"/>
  <c r="F17" i="2"/>
  <c r="F16" i="2"/>
  <c r="F15" i="2"/>
  <c r="E27" i="2"/>
  <c r="C53" i="2"/>
  <c r="C84" i="2"/>
  <c r="F79" i="2"/>
  <c r="C66" i="2"/>
  <c r="H68" i="2" l="1"/>
  <c r="H37" i="2"/>
  <c r="G46" i="2"/>
  <c r="J46" i="2" s="1"/>
  <c r="G29" i="2"/>
  <c r="J23" i="2"/>
  <c r="G21" i="2"/>
  <c r="J24" i="2"/>
  <c r="F27" i="2"/>
  <c r="J64" i="2"/>
  <c r="J65" i="2"/>
  <c r="E71" i="2"/>
  <c r="E70" i="2" s="1"/>
  <c r="E77" i="2"/>
  <c r="J81" i="2"/>
  <c r="D82" i="2"/>
  <c r="C38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J41" i="2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19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<sst xmlns="http://schemas.openxmlformats.org/spreadsheetml/2006/main" count="116" uniqueCount="111">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</sst>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86" activePane="bottomLeft" state="frozen"/>
      <selection pane="bottomLeft" activeCell="I95" sqref="I95"/>
    </sheetView>
  </sheetViews>
  <sheetFormatPr defaultColWidth="9.109375" defaultRowHeight="13.8" x14ac:dyDescent="0.25"/>
  <cols>
    <col min="1" max="1" width="8.10937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5">
      <c r="J9" s="1" t="s">
        <v>0</v>
      </c>
    </row>
    <row r="10" spans="1:10" s="4" customFormat="1" ht="20.25" customHeight="1" x14ac:dyDescent="0.25">
      <c r="A10" s="20" t="s">
        <v>15</v>
      </c>
      <c r="B10" s="20" t="s">
        <v>60</v>
      </c>
      <c r="C10" s="20" t="s">
        <v>1</v>
      </c>
      <c r="D10" s="20" t="s">
        <v>2</v>
      </c>
      <c r="E10" s="20"/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7</v>
      </c>
    </row>
    <row r="11" spans="1:10" ht="82.8" x14ac:dyDescent="0.25">
      <c r="A11" s="20"/>
      <c r="B11" s="20"/>
      <c r="C11" s="20"/>
      <c r="D11" s="3" t="s">
        <v>8</v>
      </c>
      <c r="E11" s="3" t="s">
        <v>9</v>
      </c>
      <c r="F11" s="20"/>
      <c r="G11" s="20"/>
      <c r="H11" s="20"/>
      <c r="I11" s="20"/>
      <c r="J11" s="20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21166380</v>
      </c>
      <c r="D13" s="11">
        <f t="shared" si="0"/>
        <v>3651284</v>
      </c>
      <c r="E13" s="11">
        <f t="shared" si="0"/>
        <v>11655200</v>
      </c>
      <c r="F13" s="11">
        <f t="shared" si="0"/>
        <v>1696700</v>
      </c>
      <c r="G13" s="11">
        <f t="shared" si="0"/>
        <v>1221708</v>
      </c>
      <c r="H13" s="11">
        <f t="shared" si="0"/>
        <v>1275180</v>
      </c>
      <c r="I13" s="11">
        <f t="shared" si="0"/>
        <v>0</v>
      </c>
      <c r="J13" s="11">
        <f t="shared" ref="J13:J14" si="1">SUM(C13:I13)</f>
        <v>40666452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8874879</v>
      </c>
      <c r="D14" s="10">
        <f t="shared" si="2"/>
        <v>0</v>
      </c>
      <c r="E14" s="10">
        <f t="shared" si="2"/>
        <v>11655200</v>
      </c>
      <c r="F14" s="10">
        <f t="shared" si="2"/>
        <v>575109</v>
      </c>
      <c r="G14" s="10">
        <f t="shared" si="2"/>
        <v>731848</v>
      </c>
      <c r="H14" s="10">
        <f t="shared" si="2"/>
        <v>797489</v>
      </c>
      <c r="I14" s="10">
        <f t="shared" si="2"/>
        <v>0</v>
      </c>
      <c r="J14" s="10">
        <f t="shared" si="1"/>
        <v>22634525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578228+31624+12834</f>
        <v>622686</v>
      </c>
      <c r="F15" s="6">
        <f>15817+12694+4447</f>
        <v>32958</v>
      </c>
      <c r="G15" s="6">
        <v>130210</v>
      </c>
      <c r="H15" s="6"/>
      <c r="I15" s="6"/>
      <c r="J15" s="5">
        <f>SUM(C15:I15)</f>
        <v>1764399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638851+8304+14859</f>
        <v>662014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1786904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396251+13211+6048</f>
        <v>415510</v>
      </c>
      <c r="F17" s="6">
        <f>7688+8463+4447</f>
        <v>20598</v>
      </c>
      <c r="G17" s="6">
        <f>54160+1000+10000+5000</f>
        <v>70160</v>
      </c>
      <c r="H17" s="6"/>
      <c r="I17" s="6"/>
      <c r="J17" s="5">
        <f t="shared" si="3"/>
        <v>1066282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676210+5548+8985</f>
        <v>690743</v>
      </c>
      <c r="F18" s="6">
        <f>2136+16926+8895</f>
        <v>27957</v>
      </c>
      <c r="G18" s="6">
        <v>17270</v>
      </c>
      <c r="H18" s="6"/>
      <c r="I18" s="6"/>
      <c r="J18" s="5">
        <f t="shared" si="3"/>
        <v>1165151</v>
      </c>
    </row>
    <row r="19" spans="1:10" ht="96.6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888745+9585+16519</f>
        <v>914849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1546953</v>
      </c>
    </row>
    <row r="20" spans="1:10" ht="69" x14ac:dyDescent="0.25">
      <c r="A20" s="15">
        <v>8</v>
      </c>
      <c r="B20" s="7" t="s">
        <v>78</v>
      </c>
      <c r="C20" s="6">
        <f>538150-3630+12109</f>
        <v>546629</v>
      </c>
      <c r="D20" s="6"/>
      <c r="E20" s="6">
        <f>993685+9414+14514</f>
        <v>1017613</v>
      </c>
      <c r="F20" s="6">
        <f>3630+25389+8895</f>
        <v>37914</v>
      </c>
      <c r="G20" s="6">
        <f>28240+1200-3980</f>
        <v>25460</v>
      </c>
      <c r="H20" s="6"/>
      <c r="I20" s="6"/>
      <c r="J20" s="5">
        <f t="shared" si="3"/>
        <v>1627616</v>
      </c>
    </row>
    <row r="21" spans="1:10" ht="82.8" x14ac:dyDescent="0.25">
      <c r="A21" s="15">
        <v>9</v>
      </c>
      <c r="B21" s="7" t="s">
        <v>79</v>
      </c>
      <c r="C21" s="6">
        <f>1155970-6976-3640+12109</f>
        <v>1157463</v>
      </c>
      <c r="D21" s="6"/>
      <c r="E21" s="6">
        <f>1292201+12542+18680</f>
        <v>1323423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2568313</v>
      </c>
    </row>
    <row r="22" spans="1:10" ht="82.8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1992270+20961+38515</f>
        <v>2051746</v>
      </c>
      <c r="F22" s="6">
        <f>5125+4231+6671</f>
        <v>16027</v>
      </c>
      <c r="G22" s="6">
        <v>57580</v>
      </c>
      <c r="H22" s="6"/>
      <c r="I22" s="6"/>
      <c r="J22" s="5">
        <f t="shared" si="3"/>
        <v>3452520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1944532+47400+49270</f>
        <v>2041202</v>
      </c>
      <c r="F23" s="6"/>
      <c r="G23" s="6">
        <f>21140+5850+800+18700+2500</f>
        <v>48990</v>
      </c>
      <c r="H23" s="6"/>
      <c r="I23" s="6"/>
      <c r="J23" s="5">
        <f t="shared" si="3"/>
        <v>2760902</v>
      </c>
    </row>
    <row r="24" spans="1:10" ht="69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1647921+29446+34076</f>
        <v>1711443</v>
      </c>
      <c r="F24" s="6">
        <v>6701</v>
      </c>
      <c r="G24" s="6">
        <f>26500+800+15750+6410</f>
        <v>49460</v>
      </c>
      <c r="H24" s="6"/>
      <c r="I24" s="6"/>
      <c r="J24" s="5">
        <f t="shared" si="3"/>
        <v>2330365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105088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797489</v>
      </c>
      <c r="I25" s="6">
        <f t="shared" si="4"/>
        <v>0</v>
      </c>
      <c r="J25" s="5">
        <f t="shared" si="3"/>
        <v>1136157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f>52898+22070+104180+28163</f>
        <v>207311</v>
      </c>
      <c r="I26" s="6"/>
      <c r="J26" s="5">
        <f t="shared" si="3"/>
        <v>207311</v>
      </c>
    </row>
    <row r="27" spans="1:10" x14ac:dyDescent="0.25">
      <c r="A27" s="15" t="s">
        <v>17</v>
      </c>
      <c r="B27" s="7" t="s">
        <v>22</v>
      </c>
      <c r="C27" s="6">
        <f>174000-68912</f>
        <v>105088</v>
      </c>
      <c r="D27" s="6"/>
      <c r="E27" s="6">
        <f>211266-211266</f>
        <v>0</v>
      </c>
      <c r="F27" s="6">
        <f>74701-6701</f>
        <v>68000</v>
      </c>
      <c r="G27" s="6"/>
      <c r="H27" s="6">
        <f>316847+163598+61390+48343</f>
        <v>590178</v>
      </c>
      <c r="I27" s="6"/>
      <c r="J27" s="5">
        <f t="shared" si="3"/>
        <v>763266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55.2" x14ac:dyDescent="0.25">
      <c r="A31" s="14">
        <v>16</v>
      </c>
      <c r="B31" s="18" t="s">
        <v>85</v>
      </c>
      <c r="C31" s="10">
        <f t="shared" ref="C31:I31" si="5">C32+C34+C35+C36</f>
        <v>7067365</v>
      </c>
      <c r="D31" s="10">
        <f t="shared" si="5"/>
        <v>2462084</v>
      </c>
      <c r="E31" s="10">
        <f t="shared" si="5"/>
        <v>0</v>
      </c>
      <c r="F31" s="10">
        <f t="shared" si="5"/>
        <v>1070939</v>
      </c>
      <c r="G31" s="10">
        <f t="shared" si="5"/>
        <v>295100</v>
      </c>
      <c r="H31" s="10">
        <f t="shared" si="5"/>
        <v>96480</v>
      </c>
      <c r="I31" s="10">
        <f t="shared" si="5"/>
        <v>0</v>
      </c>
      <c r="J31" s="10">
        <f t="shared" ref="J31:J48" si="6">SUM(C31:I31)</f>
        <v>10991968</v>
      </c>
    </row>
    <row r="32" spans="1:10" ht="27.6" x14ac:dyDescent="0.25">
      <c r="A32" s="15">
        <v>17</v>
      </c>
      <c r="B32" s="7" t="s">
        <v>86</v>
      </c>
      <c r="C32" s="6">
        <f>3924065-30000-15000+200000</f>
        <v>4079065</v>
      </c>
      <c r="D32" s="6">
        <f>1463860+245000-5000-118000+34594</f>
        <v>1620454</v>
      </c>
      <c r="E32" s="6"/>
      <c r="F32" s="6">
        <f>547912+700-2182+1176-5000-2800+840</f>
        <v>540646</v>
      </c>
      <c r="G32" s="6"/>
      <c r="H32" s="6">
        <f>28674+9909+7250+45516+5131</f>
        <v>96480</v>
      </c>
      <c r="I32" s="6"/>
      <c r="J32" s="5">
        <f t="shared" si="6"/>
        <v>6336645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337300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684047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332000+30000-88400</f>
        <v>273600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620347</v>
      </c>
    </row>
    <row r="36" spans="1:10" ht="41.4" x14ac:dyDescent="0.25">
      <c r="A36" s="15">
        <v>19</v>
      </c>
      <c r="B36" s="7" t="s">
        <v>87</v>
      </c>
      <c r="C36" s="6">
        <f>2851000-132000-68000</f>
        <v>2651000</v>
      </c>
      <c r="D36" s="6">
        <f>894510-2880+5000-55000</f>
        <v>841630</v>
      </c>
      <c r="E36" s="6"/>
      <c r="F36" s="6">
        <f>19396+1956+15571+902+615+420000+15719+24+84+2429+1048+902</f>
        <v>478646</v>
      </c>
      <c r="G36" s="6"/>
      <c r="H36" s="6"/>
      <c r="I36" s="6"/>
      <c r="J36" s="5">
        <f t="shared" si="6"/>
        <v>3971276</v>
      </c>
    </row>
    <row r="37" spans="1:10" ht="69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284200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381211</v>
      </c>
      <c r="I37" s="10">
        <f t="shared" si="9"/>
        <v>0</v>
      </c>
      <c r="J37" s="10">
        <f t="shared" si="6"/>
        <v>1229919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f>1600-200</f>
        <v>1400</v>
      </c>
      <c r="E39" s="6"/>
      <c r="F39" s="6"/>
      <c r="G39" s="6">
        <v>12360</v>
      </c>
      <c r="H39" s="6">
        <f>115360+3001+11460+182878+41467+27045</f>
        <v>381211</v>
      </c>
      <c r="I39" s="6"/>
      <c r="J39" s="5">
        <f t="shared" si="6"/>
        <v>904971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149010</v>
      </c>
      <c r="H40" s="10">
        <f t="shared" si="10"/>
        <v>0</v>
      </c>
      <c r="I40" s="10">
        <f t="shared" si="10"/>
        <v>0</v>
      </c>
      <c r="J40" s="10">
        <f t="shared" si="6"/>
        <v>3648114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28000+21000+25000+6000</f>
        <v>80000</v>
      </c>
      <c r="H41" s="6"/>
      <c r="I41" s="6"/>
      <c r="J41" s="5">
        <f t="shared" si="6"/>
        <v>1130500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69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18" t="s">
        <v>99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1012000</v>
      </c>
    </row>
    <row r="53" spans="1:10" ht="41.4" x14ac:dyDescent="0.25">
      <c r="A53" s="15">
        <v>36</v>
      </c>
      <c r="B53" s="7" t="s">
        <v>102</v>
      </c>
      <c r="C53" s="6">
        <f>37000+50000</f>
        <v>87000</v>
      </c>
      <c r="D53" s="6">
        <v>905000</v>
      </c>
      <c r="E53" s="6"/>
      <c r="F53" s="6"/>
      <c r="G53" s="6"/>
      <c r="H53" s="6"/>
      <c r="I53" s="6"/>
      <c r="J53" s="5">
        <f t="shared" si="12"/>
        <v>992000</v>
      </c>
    </row>
    <row r="54" spans="1:10" ht="41.4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6499827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778162</v>
      </c>
      <c r="I60" s="11">
        <f t="shared" si="16"/>
        <v>204459</v>
      </c>
      <c r="J60" s="11">
        <f t="shared" si="12"/>
        <v>9862425</v>
      </c>
    </row>
    <row r="61" spans="1:10" ht="41.4" x14ac:dyDescent="0.25">
      <c r="A61" s="14">
        <v>41</v>
      </c>
      <c r="B61" s="18" t="s">
        <v>105</v>
      </c>
      <c r="C61" s="10">
        <f>C62</f>
        <v>6352597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9429314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6352597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9429314</v>
      </c>
    </row>
    <row r="63" spans="1:10" ht="27.6" x14ac:dyDescent="0.25">
      <c r="A63" s="15" t="s">
        <v>33</v>
      </c>
      <c r="B63" s="7" t="s">
        <v>31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34</v>
      </c>
      <c r="B64" s="7" t="s">
        <v>32</v>
      </c>
      <c r="C64" s="6">
        <f>405460-65306</f>
        <v>340154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3186280</v>
      </c>
    </row>
    <row r="65" spans="1:10" ht="27.6" x14ac:dyDescent="0.25">
      <c r="A65" s="15" t="s">
        <v>37</v>
      </c>
      <c r="B65" s="7" t="s">
        <v>61</v>
      </c>
      <c r="C65" s="6">
        <f>1783720+100000+30000</f>
        <v>1913720</v>
      </c>
      <c r="D65" s="6"/>
      <c r="E65" s="6"/>
      <c r="F65" s="6"/>
      <c r="G65" s="6"/>
      <c r="H65" s="6"/>
      <c r="I65" s="6"/>
      <c r="J65" s="5">
        <f>SUM(C65:I65)</f>
        <v>1913720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f>1549842+10000+70000</f>
        <v>1629842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1720635</v>
      </c>
    </row>
    <row r="69" spans="1:10" ht="27.6" x14ac:dyDescent="0.25">
      <c r="A69" s="15" t="s">
        <v>41</v>
      </c>
      <c r="B69" s="7" t="s">
        <v>53</v>
      </c>
      <c r="C69" s="6">
        <f>522520-14200+90000</f>
        <v>598320</v>
      </c>
      <c r="D69" s="6"/>
      <c r="E69" s="6"/>
      <c r="F69" s="6"/>
      <c r="G69" s="6"/>
      <c r="H69" s="6"/>
      <c r="I69" s="6">
        <v>72061</v>
      </c>
      <c r="J69" s="5">
        <f t="shared" si="19"/>
        <v>670381</v>
      </c>
    </row>
    <row r="70" spans="1:10" ht="55.2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16466</v>
      </c>
      <c r="I70" s="10">
        <f t="shared" si="20"/>
        <v>3575</v>
      </c>
      <c r="J70" s="10">
        <f t="shared" ref="J70" si="21">SUM(C70:I70)</f>
        <v>433111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16466</v>
      </c>
      <c r="I71" s="6">
        <f t="shared" si="22"/>
        <v>3575</v>
      </c>
      <c r="J71" s="5">
        <f>SUM(C71:I71)</f>
        <v>433111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f>8158+8308</f>
        <v>16466</v>
      </c>
      <c r="I74" s="6"/>
      <c r="J74" s="5">
        <f t="shared" si="23"/>
        <v>140036</v>
      </c>
    </row>
    <row r="75" spans="1:10" ht="69" x14ac:dyDescent="0.25">
      <c r="A75" s="13">
        <v>45</v>
      </c>
      <c r="B75" s="17" t="s">
        <v>107</v>
      </c>
      <c r="C75" s="11">
        <f>C76</f>
        <v>7169398</v>
      </c>
      <c r="D75" s="11">
        <f t="shared" ref="D75:I75" si="24">D76</f>
        <v>510143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8200631</v>
      </c>
    </row>
    <row r="76" spans="1:10" ht="27.6" x14ac:dyDescent="0.25">
      <c r="A76" s="14">
        <v>46</v>
      </c>
      <c r="B76" s="18" t="s">
        <v>44</v>
      </c>
      <c r="C76" s="10">
        <f t="shared" ref="C76:I76" si="25">C77+C80+C81+C82</f>
        <v>7169398</v>
      </c>
      <c r="D76" s="10">
        <f t="shared" si="25"/>
        <v>510143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8200631</v>
      </c>
    </row>
    <row r="77" spans="1:10" x14ac:dyDescent="0.25">
      <c r="A77" s="15">
        <v>47</v>
      </c>
      <c r="B77" s="19" t="s">
        <v>19</v>
      </c>
      <c r="C77" s="6">
        <f>C78+C79</f>
        <v>6195533</v>
      </c>
      <c r="D77" s="6">
        <f>D78+D79</f>
        <v>510143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6917554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57</v>
      </c>
      <c r="B79" s="7" t="s">
        <v>46</v>
      </c>
      <c r="C79" s="6">
        <f>5674484+7649-1600</f>
        <v>5680533</v>
      </c>
      <c r="D79" s="6">
        <f>478322+16800+5000+4900+2135-120+696+10-2267-33+4700</f>
        <v>510143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6402554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34835605</v>
      </c>
      <c r="D85" s="11">
        <f t="shared" si="29"/>
        <v>4420927</v>
      </c>
      <c r="E85" s="11">
        <f t="shared" si="29"/>
        <v>11655200</v>
      </c>
      <c r="F85" s="11">
        <f t="shared" si="29"/>
        <v>3852245</v>
      </c>
      <c r="G85" s="11">
        <f t="shared" si="29"/>
        <v>1398518</v>
      </c>
      <c r="H85" s="11">
        <f t="shared" si="29"/>
        <v>2053342</v>
      </c>
      <c r="I85" s="11">
        <f t="shared" si="29"/>
        <v>513671</v>
      </c>
      <c r="J85" s="11">
        <f t="shared" si="27"/>
        <v>58729508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35794285</v>
      </c>
      <c r="D87" s="11">
        <f t="shared" ref="D87:I87" si="30">D85+D86</f>
        <v>4420927</v>
      </c>
      <c r="E87" s="11">
        <f t="shared" si="30"/>
        <v>11655200</v>
      </c>
      <c r="F87" s="11">
        <f t="shared" si="30"/>
        <v>3852245</v>
      </c>
      <c r="G87" s="11">
        <f t="shared" si="30"/>
        <v>1398518</v>
      </c>
      <c r="H87" s="11">
        <f t="shared" si="30"/>
        <v>2053342</v>
      </c>
      <c r="I87" s="11">
        <f t="shared" si="30"/>
        <v>513671</v>
      </c>
      <c r="J87" s="11">
        <f t="shared" si="27"/>
        <v>59688188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2025-11-26T16:11:03Z</cp:lastPrinted>
  <dcterms:created xsi:type="dcterms:W3CDTF">2025-02-04T06:34:54Z</dcterms:created>
  <dcterms:modified xsi:type="dcterms:W3CDTF">2025-11-26T18:23:09Z</dcterms:modified>
</cp:coreProperties>
</file>