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TSP/"/>
    </mc:Choice>
  </mc:AlternateContent>
  <xr:revisionPtr revIDLastSave="0" documentId="8_{F47F7533-9308-46EA-AB30-3189FFCB71E3}" xr6:coauthVersionLast="47" xr6:coauthVersionMax="47" xr10:uidLastSave="{00000000-0000-0000-0000-000000000000}"/>
  <bookViews>
    <workbookView xWindow="-108" yWindow="-108" windowWidth="23256" windowHeight="13896" xr2:uid="{EFBB8967-5240-4B3C-BCF6-0D8C04477A0E}"/>
  </bookViews>
  <sheets>
    <sheet name="Lapas2" sheetId="2" r:id="rId1"/>
    <sheet name="Lapas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2" l="1"/>
  <c r="M34" i="2"/>
  <c r="M26" i="2"/>
  <c r="M23" i="2"/>
  <c r="M21" i="2"/>
  <c r="K34" i="2"/>
  <c r="K26" i="2"/>
  <c r="K25" i="2"/>
  <c r="K24" i="2"/>
  <c r="K23" i="2"/>
  <c r="K22" i="2"/>
  <c r="K21" i="2"/>
  <c r="K20" i="2"/>
  <c r="K16" i="2"/>
  <c r="K14" i="2"/>
  <c r="K13" i="2"/>
  <c r="K12" i="2"/>
  <c r="K11" i="2"/>
  <c r="K10" i="2"/>
  <c r="K9" i="2"/>
  <c r="K8" i="2"/>
  <c r="K7" i="2"/>
  <c r="F26" i="2"/>
  <c r="F25" i="2"/>
  <c r="F24" i="2"/>
  <c r="F23" i="2"/>
  <c r="F22" i="2"/>
  <c r="F21" i="2"/>
  <c r="F20" i="2"/>
  <c r="F16" i="2"/>
  <c r="F14" i="2"/>
  <c r="F13" i="2"/>
  <c r="F12" i="2"/>
  <c r="F11" i="2"/>
  <c r="F10" i="2"/>
  <c r="F9" i="2"/>
  <c r="F8" i="2"/>
  <c r="F7" i="2"/>
  <c r="L8" i="2"/>
  <c r="C52" i="2"/>
  <c r="C51" i="2"/>
  <c r="C50" i="2"/>
  <c r="C49" i="2"/>
  <c r="E34" i="2"/>
  <c r="C40" i="2"/>
  <c r="C41" i="2"/>
  <c r="C42" i="2"/>
  <c r="C43" i="2"/>
  <c r="C39" i="2"/>
  <c r="L34" i="2"/>
  <c r="E30" i="2"/>
  <c r="F30" i="2" s="1"/>
  <c r="J30" i="2"/>
  <c r="K30" i="2" s="1"/>
  <c r="M30" i="3"/>
  <c r="M29" i="3"/>
  <c r="L30" i="3"/>
  <c r="L29" i="3"/>
  <c r="L29" i="2"/>
  <c r="M27" i="3"/>
  <c r="L20" i="3"/>
  <c r="M19" i="3"/>
  <c r="L19" i="3"/>
  <c r="M18" i="3"/>
  <c r="L18" i="3"/>
  <c r="M14" i="3"/>
  <c r="E10" i="3"/>
  <c r="H8" i="3"/>
  <c r="H12" i="3"/>
  <c r="E12" i="2"/>
  <c r="J12" i="2"/>
  <c r="M12" i="3"/>
  <c r="M9" i="3"/>
  <c r="J8" i="3"/>
  <c r="M8" i="3" s="1"/>
  <c r="L30" i="2"/>
  <c r="L26" i="2"/>
  <c r="L25" i="2"/>
  <c r="L24" i="2"/>
  <c r="L23" i="2"/>
  <c r="L22" i="2"/>
  <c r="L21" i="2"/>
  <c r="L20" i="2"/>
  <c r="L19" i="2"/>
  <c r="L18" i="2"/>
  <c r="L16" i="2"/>
  <c r="L14" i="2"/>
  <c r="L13" i="2"/>
  <c r="L12" i="2"/>
  <c r="L11" i="2"/>
  <c r="L10" i="2"/>
  <c r="L9" i="3"/>
  <c r="J9" i="3"/>
  <c r="H9" i="3"/>
  <c r="L9" i="2"/>
  <c r="L7" i="2"/>
  <c r="H26" i="3"/>
  <c r="J26" i="3" s="1"/>
  <c r="K26" i="3" s="1"/>
  <c r="H25" i="3"/>
  <c r="H24" i="3"/>
  <c r="J24" i="3" s="1"/>
  <c r="K24" i="3" s="1"/>
  <c r="H23" i="3"/>
  <c r="H22" i="3"/>
  <c r="H21" i="3"/>
  <c r="H14" i="3"/>
  <c r="H13" i="3"/>
  <c r="L13" i="3" s="1"/>
  <c r="H11" i="3"/>
  <c r="H10" i="3"/>
  <c r="F15" i="3"/>
  <c r="K18" i="3"/>
  <c r="K19" i="3"/>
  <c r="K20" i="3"/>
  <c r="K21" i="3"/>
  <c r="K22" i="3"/>
  <c r="K27" i="3"/>
  <c r="K29" i="3"/>
  <c r="K30" i="3"/>
  <c r="K31" i="3"/>
  <c r="K8" i="3"/>
  <c r="K9" i="3"/>
  <c r="K15" i="3"/>
  <c r="K16" i="3"/>
  <c r="K7" i="3"/>
  <c r="H31" i="3"/>
  <c r="L31" i="3" s="1"/>
  <c r="L23" i="3"/>
  <c r="J25" i="3"/>
  <c r="K25" i="3" s="1"/>
  <c r="H20" i="3"/>
  <c r="J20" i="3" s="1"/>
  <c r="J16" i="3"/>
  <c r="H16" i="3"/>
  <c r="L16" i="3" s="1"/>
  <c r="J10" i="3"/>
  <c r="K10" i="3" s="1"/>
  <c r="H7" i="3"/>
  <c r="F8" i="3"/>
  <c r="F9" i="3"/>
  <c r="F10" i="3"/>
  <c r="F11" i="3"/>
  <c r="F12" i="3"/>
  <c r="F13" i="3"/>
  <c r="F14" i="3"/>
  <c r="F16" i="3"/>
  <c r="F18" i="3"/>
  <c r="F19" i="3"/>
  <c r="F20" i="3"/>
  <c r="F21" i="3"/>
  <c r="F22" i="3"/>
  <c r="F23" i="3"/>
  <c r="F24" i="3"/>
  <c r="F25" i="3"/>
  <c r="F26" i="3"/>
  <c r="F27" i="3"/>
  <c r="F29" i="3"/>
  <c r="F30" i="3"/>
  <c r="F31" i="3"/>
  <c r="F7" i="3"/>
  <c r="C7" i="3"/>
  <c r="L7" i="3" s="1"/>
  <c r="C8" i="3"/>
  <c r="E8" i="3" s="1"/>
  <c r="C9" i="3"/>
  <c r="C10" i="3"/>
  <c r="C11" i="3"/>
  <c r="E11" i="3" s="1"/>
  <c r="C12" i="3"/>
  <c r="C13" i="3"/>
  <c r="C14" i="3"/>
  <c r="C16" i="3"/>
  <c r="E16" i="3" s="1"/>
  <c r="C20" i="3"/>
  <c r="C21" i="3"/>
  <c r="L21" i="3" s="1"/>
  <c r="C22" i="3"/>
  <c r="E22" i="3" s="1"/>
  <c r="C23" i="3"/>
  <c r="E23" i="3" s="1"/>
  <c r="C24" i="3"/>
  <c r="C25" i="3"/>
  <c r="E25" i="3" s="1"/>
  <c r="C26" i="3"/>
  <c r="C31" i="3"/>
  <c r="E26" i="3"/>
  <c r="L12" i="3"/>
  <c r="L27" i="3"/>
  <c r="L15" i="3"/>
  <c r="L11" i="3"/>
  <c r="E31" i="3"/>
  <c r="J30" i="3"/>
  <c r="E30" i="3"/>
  <c r="J29" i="3"/>
  <c r="E29" i="3"/>
  <c r="J27" i="3"/>
  <c r="E24" i="3"/>
  <c r="J22" i="3"/>
  <c r="J21" i="3"/>
  <c r="J19" i="3"/>
  <c r="E19" i="3"/>
  <c r="J18" i="3"/>
  <c r="E18" i="3"/>
  <c r="J15" i="3"/>
  <c r="J14" i="3"/>
  <c r="K14" i="3" s="1"/>
  <c r="K12" i="3"/>
  <c r="J11" i="3"/>
  <c r="K11" i="3" s="1"/>
  <c r="J7" i="3"/>
  <c r="J8" i="2"/>
  <c r="J9" i="2"/>
  <c r="J10" i="2"/>
  <c r="J11" i="2"/>
  <c r="J13" i="2"/>
  <c r="J14" i="2"/>
  <c r="J15" i="2"/>
  <c r="K15" i="2" s="1"/>
  <c r="J16" i="2"/>
  <c r="J18" i="2"/>
  <c r="K18" i="2" s="1"/>
  <c r="J19" i="2"/>
  <c r="K19" i="2" s="1"/>
  <c r="J20" i="2"/>
  <c r="J21" i="2"/>
  <c r="J22" i="2"/>
  <c r="J23" i="2"/>
  <c r="J24" i="2"/>
  <c r="J25" i="2"/>
  <c r="J26" i="2"/>
  <c r="J27" i="2"/>
  <c r="J29" i="2"/>
  <c r="K29" i="2" s="1"/>
  <c r="J34" i="2"/>
  <c r="J7" i="2"/>
  <c r="E29" i="2"/>
  <c r="F29" i="2" s="1"/>
  <c r="E18" i="2"/>
  <c r="F18" i="2" s="1"/>
  <c r="E19" i="2"/>
  <c r="F19" i="2" s="1"/>
  <c r="E20" i="2"/>
  <c r="E21" i="2"/>
  <c r="E22" i="2"/>
  <c r="E23" i="2"/>
  <c r="E24" i="2"/>
  <c r="E25" i="2"/>
  <c r="E26" i="2"/>
  <c r="E27" i="2"/>
  <c r="F27" i="2" s="1"/>
  <c r="E8" i="2"/>
  <c r="E9" i="2"/>
  <c r="E10" i="2"/>
  <c r="E11" i="2"/>
  <c r="E13" i="2"/>
  <c r="E14" i="2"/>
  <c r="E15" i="2"/>
  <c r="F15" i="2" s="1"/>
  <c r="E16" i="2"/>
  <c r="E7" i="2"/>
  <c r="L27" i="2"/>
  <c r="L15" i="2"/>
  <c r="M19" i="2" l="1"/>
  <c r="P19" i="2" s="1"/>
  <c r="M18" i="2"/>
  <c r="P18" i="2" s="1"/>
  <c r="M20" i="2"/>
  <c r="P20" i="2" s="1"/>
  <c r="N25" i="2"/>
  <c r="O25" i="2" s="1"/>
  <c r="P24" i="2"/>
  <c r="M27" i="2"/>
  <c r="N27" i="2" s="1"/>
  <c r="O27" i="2" s="1"/>
  <c r="N12" i="2"/>
  <c r="O12" i="2" s="1"/>
  <c r="P21" i="2"/>
  <c r="M13" i="2"/>
  <c r="P13" i="2" s="1"/>
  <c r="N11" i="2"/>
  <c r="O11" i="2" s="1"/>
  <c r="P8" i="2"/>
  <c r="N14" i="2"/>
  <c r="O14" i="2" s="1"/>
  <c r="P26" i="2"/>
  <c r="M16" i="2"/>
  <c r="P16" i="2" s="1"/>
  <c r="N19" i="2"/>
  <c r="O19" i="2" s="1"/>
  <c r="M29" i="2"/>
  <c r="N18" i="2"/>
  <c r="M15" i="2"/>
  <c r="P15" i="2" s="1"/>
  <c r="M22" i="2"/>
  <c r="N22" i="2" s="1"/>
  <c r="O22" i="2" s="1"/>
  <c r="P23" i="2"/>
  <c r="F34" i="2"/>
  <c r="P10" i="2"/>
  <c r="M30" i="2"/>
  <c r="K27" i="2"/>
  <c r="L24" i="3"/>
  <c r="M22" i="3"/>
  <c r="J13" i="3"/>
  <c r="K13" i="3" s="1"/>
  <c r="M11" i="3"/>
  <c r="J31" i="3"/>
  <c r="M31" i="3" s="1"/>
  <c r="M25" i="3"/>
  <c r="J23" i="3"/>
  <c r="K23" i="3" s="1"/>
  <c r="M24" i="3"/>
  <c r="P24" i="3" s="1"/>
  <c r="M16" i="3"/>
  <c r="L10" i="3"/>
  <c r="L14" i="3"/>
  <c r="L22" i="3"/>
  <c r="N22" i="3" s="1"/>
  <c r="O22" i="3" s="1"/>
  <c r="E12" i="3"/>
  <c r="P12" i="3" s="1"/>
  <c r="L8" i="3"/>
  <c r="N8" i="3" s="1"/>
  <c r="O8" i="3" s="1"/>
  <c r="E27" i="3"/>
  <c r="N27" i="3" s="1"/>
  <c r="O27" i="3" s="1"/>
  <c r="L26" i="3"/>
  <c r="M26" i="3"/>
  <c r="L25" i="3"/>
  <c r="P25" i="3" s="1"/>
  <c r="E21" i="3"/>
  <c r="M21" i="3" s="1"/>
  <c r="P21" i="3" s="1"/>
  <c r="E20" i="3"/>
  <c r="M20" i="3" s="1"/>
  <c r="N20" i="3" s="1"/>
  <c r="O20" i="3" s="1"/>
  <c r="E14" i="3"/>
  <c r="E13" i="3"/>
  <c r="E9" i="3"/>
  <c r="P9" i="3" s="1"/>
  <c r="M10" i="3"/>
  <c r="P10" i="3" s="1"/>
  <c r="E15" i="3"/>
  <c r="M15" i="3" s="1"/>
  <c r="P15" i="3" s="1"/>
  <c r="E7" i="3"/>
  <c r="M7" i="3" s="1"/>
  <c r="P7" i="3" s="1"/>
  <c r="N11" i="3"/>
  <c r="O11" i="3" s="1"/>
  <c r="P11" i="3"/>
  <c r="N24" i="3"/>
  <c r="O24" i="3" s="1"/>
  <c r="N34" i="2"/>
  <c r="O34" i="2" s="1"/>
  <c r="P9" i="2"/>
  <c r="P12" i="2" l="1"/>
  <c r="P14" i="2"/>
  <c r="P11" i="2"/>
  <c r="N15" i="2"/>
  <c r="O15" i="2" s="1"/>
  <c r="N13" i="2"/>
  <c r="O13" i="2" s="1"/>
  <c r="P25" i="2"/>
  <c r="P27" i="2"/>
  <c r="N26" i="2"/>
  <c r="O26" i="2" s="1"/>
  <c r="N10" i="2"/>
  <c r="O10" i="2" s="1"/>
  <c r="N16" i="2"/>
  <c r="O16" i="2" s="1"/>
  <c r="N23" i="2"/>
  <c r="O23" i="2" s="1"/>
  <c r="N30" i="2"/>
  <c r="O30" i="2" s="1"/>
  <c r="P30" i="2"/>
  <c r="P29" i="2"/>
  <c r="N29" i="2"/>
  <c r="O29" i="2" s="1"/>
  <c r="M23" i="3"/>
  <c r="P23" i="3" s="1"/>
  <c r="M13" i="3"/>
  <c r="N13" i="3" s="1"/>
  <c r="O13" i="3" s="1"/>
  <c r="P31" i="3"/>
  <c r="N31" i="3"/>
  <c r="O31" i="3" s="1"/>
  <c r="P22" i="3"/>
  <c r="P16" i="3"/>
  <c r="N16" i="3"/>
  <c r="O16" i="3" s="1"/>
  <c r="N14" i="3"/>
  <c r="O14" i="3" s="1"/>
  <c r="N12" i="3"/>
  <c r="O12" i="3" s="1"/>
  <c r="P26" i="3"/>
  <c r="N21" i="3"/>
  <c r="O21" i="3" s="1"/>
  <c r="P14" i="3"/>
  <c r="P8" i="3"/>
  <c r="P27" i="3"/>
  <c r="N26" i="3"/>
  <c r="O26" i="3" s="1"/>
  <c r="N25" i="3"/>
  <c r="O25" i="3" s="1"/>
  <c r="P20" i="3"/>
  <c r="P13" i="3"/>
  <c r="N15" i="3"/>
  <c r="O15" i="3" s="1"/>
  <c r="N10" i="3"/>
  <c r="O10" i="3" s="1"/>
  <c r="N9" i="3"/>
  <c r="O9" i="3" s="1"/>
  <c r="N7" i="3"/>
  <c r="O7" i="3" s="1"/>
  <c r="P34" i="2"/>
  <c r="P7" i="2"/>
  <c r="P22" i="2"/>
  <c r="N24" i="2"/>
  <c r="O24" i="2" s="1"/>
  <c r="N8" i="2"/>
  <c r="O8" i="2" s="1"/>
  <c r="N9" i="2"/>
  <c r="O9" i="2" s="1"/>
  <c r="N20" i="2"/>
  <c r="O20" i="2" s="1"/>
  <c r="N21" i="2"/>
  <c r="O21" i="2" s="1"/>
  <c r="N7" i="2"/>
  <c r="O7" i="2" s="1"/>
  <c r="N23" i="3" l="1"/>
  <c r="O23" i="3" s="1"/>
</calcChain>
</file>

<file path=xl/sharedStrings.xml><?xml version="1.0" encoding="utf-8"?>
<sst xmlns="http://schemas.openxmlformats.org/spreadsheetml/2006/main" count="298" uniqueCount="56">
  <si>
    <t>JURBARKO RAJONO SAVIVALDYBĖS VIETINĖS RINKLIAVOS UŽ KOMUNALINIŲ ATLIEKŲ SURINKIMĄ IR SUTVARKYMĄ DYDŽIŲ PALYGINIMAS</t>
  </si>
  <si>
    <t>Nekilnojamo turto objektų kategorijos</t>
  </si>
  <si>
    <t>Vietinės rinkliavos pastovioji dalis (Eur)</t>
  </si>
  <si>
    <t>Vietinės rinkliavos kintamoji dalis  (Eur)</t>
  </si>
  <si>
    <t>Metiniai priskaitymai (Eur)</t>
  </si>
  <si>
    <t>Parametras</t>
  </si>
  <si>
    <t>Dabartinė</t>
  </si>
  <si>
    <t>Siūloma</t>
  </si>
  <si>
    <t>Per mėn.</t>
  </si>
  <si>
    <t>Gyvenamosios paskirties objektai (individualūs namai)</t>
  </si>
  <si>
    <t>NT objekto plotas</t>
  </si>
  <si>
    <r>
      <t xml:space="preserve">Gyvenamosios paskirties objektai (butai) </t>
    </r>
    <r>
      <rPr>
        <sz val="10"/>
        <color rgb="FFFF0000"/>
        <rFont val="Times New Roman"/>
        <family val="1"/>
        <charset val="186"/>
      </rPr>
      <t>(Skaičiuojama nuo 50 kv.m. Toks vidutinis plotas butų gaunasi)</t>
    </r>
  </si>
  <si>
    <t>Viešbučių paskirties objektai</t>
  </si>
  <si>
    <t>Administracinės paskirties objektai</t>
  </si>
  <si>
    <t>Prekybos paskirties objektai</t>
  </si>
  <si>
    <t>Paslaugų paskirties objektai</t>
  </si>
  <si>
    <t>Maitinimo paskirties objektai</t>
  </si>
  <si>
    <t>Transporto (tame tarpe garažai, išskyrus individualių (bendrijų) garažus) paskirties objektai</t>
  </si>
  <si>
    <t>Individualių (bendrijų) garažų paskirties objektai</t>
  </si>
  <si>
    <t>NT objektų skaičius</t>
  </si>
  <si>
    <t>Gamybos, pramonės paskirties objektai</t>
  </si>
  <si>
    <t>Sandėliavimo paskirties objektai</t>
  </si>
  <si>
    <t>iki 100 m2</t>
  </si>
  <si>
    <t>Nepalyginama</t>
  </si>
  <si>
    <t>-</t>
  </si>
  <si>
    <t>nuo 100 iki 500 m2</t>
  </si>
  <si>
    <t>Kultūros paskirties objektai</t>
  </si>
  <si>
    <t>Mokslo paskirties objektai</t>
  </si>
  <si>
    <t>Gydymo paskirties objektai</t>
  </si>
  <si>
    <t>Poilsio paskirties objektai</t>
  </si>
  <si>
    <t>Sporto paskirties objektai</t>
  </si>
  <si>
    <t>Religinės paskirties objektai</t>
  </si>
  <si>
    <t>Specialiosios paskirties objektai</t>
  </si>
  <si>
    <t>Sodų paskirties objektai</t>
  </si>
  <si>
    <t>Kiti objektai</t>
  </si>
  <si>
    <t>Konteineris</t>
  </si>
  <si>
    <t>Konteinerio ištuštinimo kaina</t>
  </si>
  <si>
    <t>Pokytis palyginus su galiojančiomis kainomis</t>
  </si>
  <si>
    <t>Galiojanti</t>
  </si>
  <si>
    <t>120 l talpos konteineriai</t>
  </si>
  <si>
    <t>140 l talpos konteineriai</t>
  </si>
  <si>
    <t>240 l talpos konteineriai</t>
  </si>
  <si>
    <t>770 l talpos konteineriai</t>
  </si>
  <si>
    <t>1100 l talpos konteineriai</t>
  </si>
  <si>
    <t xml:space="preserve">Pokytis </t>
  </si>
  <si>
    <t>Pokytis</t>
  </si>
  <si>
    <t>iki 500 m2</t>
  </si>
  <si>
    <t>virš 500 m2</t>
  </si>
  <si>
    <t>Žemės ūkio paskirties objektai (pastatai skirti žemės ūkio produkcijai auginti, gaminti ir laikyti (fermos, daržinės, svirnai, sandėliai, garažai technikai laikyti, šiltnamiai)) (NAUJAI Kitos (fermų) arba Kitos (ūkio) paskirties objektai)</t>
  </si>
  <si>
    <t>Transporto paskirties objektai</t>
  </si>
  <si>
    <t>Garažų paskirties objektai</t>
  </si>
  <si>
    <t>Kitos (fermų) paskirties objektai</t>
  </si>
  <si>
    <t>Kitos (ūkio) paskirties objektai</t>
  </si>
  <si>
    <r>
      <t xml:space="preserve">Gyvenamosios paskirties objektai (butai) </t>
    </r>
    <r>
      <rPr>
        <b/>
        <sz val="10"/>
        <color rgb="FFFF0000"/>
        <rFont val="Times New Roman"/>
        <family val="1"/>
        <charset val="186"/>
      </rPr>
      <t>(Skaičiuojama nuo 50 kv.m. Toks vidutinis plotas butų gaunasi)</t>
    </r>
  </si>
  <si>
    <t>Vietinės rinkliavos kintamoji dedamoji nekilnojamo turto objektams, kurie naudojasi individualiais konteineriais:</t>
  </si>
  <si>
    <t>Vietinės rinkliavos kintamoji dedamoji laikinų statinių naudotojams, renginių ar projektų įgyvendintojams (kai sukuriamos atliekos nėra siejamos su  NT objektu):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</si>
</sst>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1" fillId="2" borderId="22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2" fontId="1" fillId="2" borderId="28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164" fontId="0" fillId="3" borderId="12" xfId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164" fontId="0" fillId="0" borderId="12" xfId="1" applyNumberFormat="1" applyFont="1" applyBorder="1"/>
    <xf numFmtId="2" fontId="0" fillId="0" borderId="0" xfId="0" applyNumberFormat="1"/>
    <xf numFmtId="0" fontId="0" fillId="3" borderId="7" xfId="0" applyFill="1" applyBorder="1" applyAlignment="1">
      <alignment vertical="center"/>
    </xf>
    <xf numFmtId="2" fontId="0" fillId="3" borderId="7" xfId="0" applyNumberFormat="1" applyFill="1" applyBorder="1" applyAlignment="1">
      <alignment vertical="center"/>
    </xf>
    <xf numFmtId="2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0" fillId="3" borderId="17" xfId="1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vertical="center" wrapText="1"/>
    </xf>
    <xf numFmtId="0" fontId="1" fillId="2" borderId="26" xfId="0" applyFont="1" applyFill="1" applyBorder="1" applyAlignment="1">
      <alignment horizontal="justify" vertical="center"/>
    </xf>
    <xf numFmtId="2" fontId="1" fillId="2" borderId="7" xfId="0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164" fontId="0" fillId="3" borderId="29" xfId="1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165" fontId="0" fillId="3" borderId="11" xfId="0" applyNumberForma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2" fontId="1" fillId="4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 wrapText="1"/>
    </xf>
    <xf numFmtId="2" fontId="1" fillId="3" borderId="32" xfId="0" applyNumberFormat="1" applyFont="1" applyFill="1" applyBorder="1" applyAlignment="1">
      <alignment horizontal="center" vertical="center"/>
    </xf>
    <xf numFmtId="2" fontId="1" fillId="4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 wrapText="1"/>
    </xf>
    <xf numFmtId="2" fontId="1" fillId="3" borderId="28" xfId="0" applyNumberFormat="1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justify" vertical="center"/>
    </xf>
    <xf numFmtId="0" fontId="8" fillId="2" borderId="18" xfId="0" applyFont="1" applyFill="1" applyBorder="1" applyAlignment="1">
      <alignment horizontal="justify" vertical="center"/>
    </xf>
    <xf numFmtId="0" fontId="3" fillId="2" borderId="3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2" fontId="0" fillId="0" borderId="7" xfId="0" applyNumberForma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Alignment="1">
      <alignment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2" fillId="5" borderId="33" xfId="1" applyNumberFormat="1" applyFont="1" applyFill="1" applyBorder="1" applyAlignment="1">
      <alignment horizontal="center" vertical="center"/>
    </xf>
    <xf numFmtId="2" fontId="12" fillId="5" borderId="7" xfId="0" applyNumberFormat="1" applyFont="1" applyFill="1" applyBorder="1" applyAlignment="1">
      <alignment horizontal="center" vertical="center"/>
    </xf>
    <xf numFmtId="164" fontId="12" fillId="5" borderId="12" xfId="1" applyNumberFormat="1" applyFont="1" applyFill="1" applyBorder="1" applyAlignment="1">
      <alignment horizontal="center" vertical="center"/>
    </xf>
    <xf numFmtId="2" fontId="12" fillId="5" borderId="19" xfId="0" applyNumberFormat="1" applyFont="1" applyFill="1" applyBorder="1" applyAlignment="1">
      <alignment horizontal="center" vertical="center"/>
    </xf>
    <xf numFmtId="164" fontId="12" fillId="5" borderId="20" xfId="1" applyNumberFormat="1" applyFont="1" applyFill="1" applyBorder="1" applyAlignment="1">
      <alignment horizontal="center" vertical="center"/>
    </xf>
    <xf numFmtId="2" fontId="12" fillId="5" borderId="28" xfId="0" applyNumberFormat="1" applyFont="1" applyFill="1" applyBorder="1" applyAlignment="1">
      <alignment horizontal="center" vertical="center"/>
    </xf>
    <xf numFmtId="164" fontId="12" fillId="5" borderId="29" xfId="1" applyNumberFormat="1" applyFont="1" applyFill="1" applyBorder="1" applyAlignment="1">
      <alignment horizontal="center" vertical="center"/>
    </xf>
    <xf numFmtId="0" fontId="2" fillId="0" borderId="0" xfId="0" applyFont="1"/>
    <xf numFmtId="2" fontId="1" fillId="4" borderId="19" xfId="0" applyNumberFormat="1" applyFont="1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5557-F5C9-4CBE-A89A-E0E17C1FD6C1}">
  <sheetPr>
    <pageSetUpPr fitToPage="1"/>
  </sheetPr>
  <dimension ref="A2:R52"/>
  <sheetViews>
    <sheetView tabSelected="1" workbookViewId="0">
      <selection activeCell="B40" sqref="B40"/>
    </sheetView>
  </sheetViews>
  <sheetFormatPr defaultRowHeight="14.4" x14ac:dyDescent="0.3"/>
  <cols>
    <col min="1" max="1" width="44.8867187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2.554687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4" spans="1:16" x14ac:dyDescent="0.3">
      <c r="A4" s="106" t="s">
        <v>1</v>
      </c>
      <c r="B4" s="107" t="s">
        <v>2</v>
      </c>
      <c r="C4" s="107"/>
      <c r="D4" s="107"/>
      <c r="E4" s="107"/>
      <c r="F4" s="107"/>
      <c r="G4" s="108" t="s">
        <v>3</v>
      </c>
      <c r="H4" s="108"/>
      <c r="I4" s="108"/>
      <c r="J4" s="108"/>
      <c r="K4" s="108"/>
      <c r="L4" s="131" t="s">
        <v>4</v>
      </c>
      <c r="M4" s="131"/>
      <c r="N4" s="131"/>
      <c r="O4" s="131"/>
      <c r="P4" s="131"/>
    </row>
    <row r="5" spans="1:16" x14ac:dyDescent="0.3">
      <c r="A5" s="106"/>
      <c r="B5" s="107"/>
      <c r="C5" s="107"/>
      <c r="D5" s="107"/>
      <c r="E5" s="107"/>
      <c r="F5" s="107"/>
      <c r="G5" s="108"/>
      <c r="H5" s="108"/>
      <c r="I5" s="108"/>
      <c r="J5" s="108"/>
      <c r="K5" s="108"/>
      <c r="L5" s="131"/>
      <c r="M5" s="131"/>
      <c r="N5" s="131"/>
      <c r="O5" s="131"/>
      <c r="P5" s="131"/>
    </row>
    <row r="6" spans="1:16" ht="27" thickBot="1" x14ac:dyDescent="0.35">
      <c r="A6" s="65"/>
      <c r="B6" s="66" t="s">
        <v>5</v>
      </c>
      <c r="C6" s="66" t="s">
        <v>6</v>
      </c>
      <c r="D6" s="66" t="s">
        <v>5</v>
      </c>
      <c r="E6" s="66" t="s">
        <v>7</v>
      </c>
      <c r="F6" s="66" t="s">
        <v>45</v>
      </c>
      <c r="G6" s="67" t="s">
        <v>5</v>
      </c>
      <c r="H6" s="67" t="s">
        <v>6</v>
      </c>
      <c r="I6" s="67" t="s">
        <v>5</v>
      </c>
      <c r="J6" s="67" t="s">
        <v>7</v>
      </c>
      <c r="K6" s="67" t="s">
        <v>45</v>
      </c>
      <c r="L6" s="68" t="s">
        <v>6</v>
      </c>
      <c r="M6" s="68" t="s">
        <v>7</v>
      </c>
      <c r="N6" s="68" t="s">
        <v>45</v>
      </c>
      <c r="O6" s="68" t="s">
        <v>8</v>
      </c>
      <c r="P6" s="68" t="s">
        <v>44</v>
      </c>
    </row>
    <row r="7" spans="1:16" ht="27" thickBot="1" x14ac:dyDescent="0.35">
      <c r="A7" s="88" t="s">
        <v>9</v>
      </c>
      <c r="B7" s="69" t="s">
        <v>10</v>
      </c>
      <c r="C7" s="69">
        <v>3.12</v>
      </c>
      <c r="D7" s="69" t="s">
        <v>10</v>
      </c>
      <c r="E7" s="70">
        <f>+C7+(C7*10.1%)</f>
        <v>3.43512</v>
      </c>
      <c r="F7" s="70">
        <f t="shared" ref="F7:F14" si="0">+(E7-C7)</f>
        <v>0.31511999999999984</v>
      </c>
      <c r="G7" s="71" t="s">
        <v>10</v>
      </c>
      <c r="H7" s="72">
        <v>6</v>
      </c>
      <c r="I7" s="71" t="s">
        <v>10</v>
      </c>
      <c r="J7" s="72">
        <f>+H7+(H7*10.1%)</f>
        <v>6.6059999999999999</v>
      </c>
      <c r="K7" s="73">
        <f t="shared" ref="K7:K14" si="1">+(J7-H7)</f>
        <v>0.60599999999999987</v>
      </c>
      <c r="L7" s="93">
        <f>+SUM(C7,H7)*10</f>
        <v>91.200000000000017</v>
      </c>
      <c r="M7" s="93">
        <v>100.41</v>
      </c>
      <c r="N7" s="93">
        <f>+M7-L7</f>
        <v>9.2099999999999795</v>
      </c>
      <c r="O7" s="93">
        <f>+N7/12</f>
        <v>0.76749999999999829</v>
      </c>
      <c r="P7" s="94">
        <f>M7/L7-1</f>
        <v>0.10098684210526288</v>
      </c>
    </row>
    <row r="8" spans="1:16" ht="40.200000000000003" thickBot="1" x14ac:dyDescent="0.35">
      <c r="A8" s="88" t="s">
        <v>53</v>
      </c>
      <c r="B8" s="69" t="s">
        <v>10</v>
      </c>
      <c r="C8" s="69">
        <v>3.12</v>
      </c>
      <c r="D8" s="69" t="s">
        <v>10</v>
      </c>
      <c r="E8" s="70">
        <f t="shared" ref="E8:E29" si="2">+C8+(C8*10.1%)</f>
        <v>3.43512</v>
      </c>
      <c r="F8" s="70">
        <f t="shared" si="0"/>
        <v>0.31511999999999984</v>
      </c>
      <c r="G8" s="71" t="s">
        <v>10</v>
      </c>
      <c r="H8" s="72">
        <v>6.96</v>
      </c>
      <c r="I8" s="71" t="s">
        <v>10</v>
      </c>
      <c r="J8" s="72">
        <f t="shared" ref="J8:J34" si="3">+H8+(H8*10.1%)</f>
        <v>7.66296</v>
      </c>
      <c r="K8" s="73">
        <f t="shared" si="1"/>
        <v>0.70296000000000003</v>
      </c>
      <c r="L8" s="93">
        <f>+SUM(C8,H8)*5</f>
        <v>50.4</v>
      </c>
      <c r="M8" s="93">
        <v>55.5</v>
      </c>
      <c r="N8" s="93">
        <f t="shared" ref="N8:N34" si="4">+M8-L8</f>
        <v>5.1000000000000014</v>
      </c>
      <c r="O8" s="93">
        <f t="shared" ref="O8:O30" si="5">+N8/12</f>
        <v>0.4250000000000001</v>
      </c>
      <c r="P8" s="94">
        <f t="shared" ref="P8:P34" si="6">M8/L8-1</f>
        <v>0.10119047619047628</v>
      </c>
    </row>
    <row r="9" spans="1:16" ht="27" thickBot="1" x14ac:dyDescent="0.35">
      <c r="A9" s="88" t="s">
        <v>12</v>
      </c>
      <c r="B9" s="69" t="s">
        <v>10</v>
      </c>
      <c r="C9" s="70">
        <v>2.4</v>
      </c>
      <c r="D9" s="69" t="s">
        <v>10</v>
      </c>
      <c r="E9" s="70">
        <f t="shared" si="2"/>
        <v>2.6423999999999999</v>
      </c>
      <c r="F9" s="70">
        <f t="shared" si="0"/>
        <v>0.24239999999999995</v>
      </c>
      <c r="G9" s="71" t="s">
        <v>10</v>
      </c>
      <c r="H9" s="72">
        <v>6.24</v>
      </c>
      <c r="I9" s="71" t="s">
        <v>10</v>
      </c>
      <c r="J9" s="72">
        <f t="shared" si="3"/>
        <v>6.8702399999999999</v>
      </c>
      <c r="K9" s="73">
        <f t="shared" si="1"/>
        <v>0.63023999999999969</v>
      </c>
      <c r="L9" s="93">
        <f t="shared" ref="L9:L14" si="7">+SUM(C9,H9)*10</f>
        <v>86.4</v>
      </c>
      <c r="M9" s="93">
        <v>95.1</v>
      </c>
      <c r="N9" s="93">
        <f t="shared" si="4"/>
        <v>8.6999999999999886</v>
      </c>
      <c r="O9" s="93">
        <f t="shared" si="5"/>
        <v>0.72499999999999909</v>
      </c>
      <c r="P9" s="94">
        <f t="shared" si="6"/>
        <v>0.1006944444444442</v>
      </c>
    </row>
    <row r="10" spans="1:16" ht="27" thickBot="1" x14ac:dyDescent="0.35">
      <c r="A10" s="88" t="s">
        <v>13</v>
      </c>
      <c r="B10" s="69" t="s">
        <v>10</v>
      </c>
      <c r="C10" s="69">
        <v>2.04</v>
      </c>
      <c r="D10" s="69" t="s">
        <v>10</v>
      </c>
      <c r="E10" s="70">
        <f t="shared" si="2"/>
        <v>2.2460399999999998</v>
      </c>
      <c r="F10" s="70">
        <f t="shared" si="0"/>
        <v>0.20603999999999978</v>
      </c>
      <c r="G10" s="71" t="s">
        <v>10</v>
      </c>
      <c r="H10" s="72">
        <v>4.4400000000000004</v>
      </c>
      <c r="I10" s="71" t="s">
        <v>10</v>
      </c>
      <c r="J10" s="72">
        <f t="shared" si="3"/>
        <v>4.8884400000000001</v>
      </c>
      <c r="K10" s="73">
        <f t="shared" si="1"/>
        <v>0.44843999999999973</v>
      </c>
      <c r="L10" s="93">
        <f t="shared" si="7"/>
        <v>64.800000000000011</v>
      </c>
      <c r="M10" s="93">
        <v>71.34</v>
      </c>
      <c r="N10" s="93">
        <f t="shared" si="4"/>
        <v>6.539999999999992</v>
      </c>
      <c r="O10" s="93">
        <f t="shared" si="5"/>
        <v>0.54499999999999937</v>
      </c>
      <c r="P10" s="94">
        <f t="shared" si="6"/>
        <v>0.10092592592592586</v>
      </c>
    </row>
    <row r="11" spans="1:16" ht="27" thickBot="1" x14ac:dyDescent="0.35">
      <c r="A11" s="88" t="s">
        <v>14</v>
      </c>
      <c r="B11" s="69" t="s">
        <v>10</v>
      </c>
      <c r="C11" s="70">
        <v>2.4</v>
      </c>
      <c r="D11" s="70" t="s">
        <v>10</v>
      </c>
      <c r="E11" s="70">
        <f t="shared" si="2"/>
        <v>2.6423999999999999</v>
      </c>
      <c r="F11" s="70">
        <f t="shared" si="0"/>
        <v>0.24239999999999995</v>
      </c>
      <c r="G11" s="71" t="s">
        <v>10</v>
      </c>
      <c r="H11" s="72">
        <v>5.28</v>
      </c>
      <c r="I11" s="71" t="s">
        <v>10</v>
      </c>
      <c r="J11" s="72">
        <f t="shared" si="3"/>
        <v>5.8132800000000007</v>
      </c>
      <c r="K11" s="73">
        <f t="shared" si="1"/>
        <v>0.53328000000000042</v>
      </c>
      <c r="L11" s="93">
        <f t="shared" si="7"/>
        <v>76.8</v>
      </c>
      <c r="M11" s="93">
        <v>84.5</v>
      </c>
      <c r="N11" s="93">
        <f t="shared" si="4"/>
        <v>7.7000000000000028</v>
      </c>
      <c r="O11" s="93">
        <f t="shared" si="5"/>
        <v>0.64166666666666694</v>
      </c>
      <c r="P11" s="94">
        <f t="shared" si="6"/>
        <v>0.10026041666666674</v>
      </c>
    </row>
    <row r="12" spans="1:16" ht="27" thickBot="1" x14ac:dyDescent="0.35">
      <c r="A12" s="88" t="s">
        <v>15</v>
      </c>
      <c r="B12" s="69" t="s">
        <v>10</v>
      </c>
      <c r="C12" s="70">
        <v>2.4</v>
      </c>
      <c r="D12" s="70" t="s">
        <v>10</v>
      </c>
      <c r="E12" s="70">
        <f>+C12+(C12*10.1%)</f>
        <v>2.6423999999999999</v>
      </c>
      <c r="F12" s="70">
        <f t="shared" si="0"/>
        <v>0.24239999999999995</v>
      </c>
      <c r="G12" s="71" t="s">
        <v>10</v>
      </c>
      <c r="H12" s="72">
        <v>4.4400000000000004</v>
      </c>
      <c r="I12" s="71" t="s">
        <v>10</v>
      </c>
      <c r="J12" s="72">
        <f>+H12+(H12*10.1%)</f>
        <v>4.8884400000000001</v>
      </c>
      <c r="K12" s="73">
        <f t="shared" si="1"/>
        <v>0.44843999999999973</v>
      </c>
      <c r="L12" s="93">
        <f t="shared" si="7"/>
        <v>68.400000000000006</v>
      </c>
      <c r="M12" s="93">
        <v>75.3</v>
      </c>
      <c r="N12" s="93">
        <f t="shared" si="4"/>
        <v>6.8999999999999915</v>
      </c>
      <c r="O12" s="93">
        <f t="shared" si="5"/>
        <v>0.57499999999999929</v>
      </c>
      <c r="P12" s="94">
        <f t="shared" si="6"/>
        <v>0.1008771929824559</v>
      </c>
    </row>
    <row r="13" spans="1:16" ht="27" thickBot="1" x14ac:dyDescent="0.35">
      <c r="A13" s="88" t="s">
        <v>16</v>
      </c>
      <c r="B13" s="69" t="s">
        <v>10</v>
      </c>
      <c r="C13" s="70">
        <v>2.4</v>
      </c>
      <c r="D13" s="70" t="s">
        <v>10</v>
      </c>
      <c r="E13" s="70">
        <f t="shared" si="2"/>
        <v>2.6423999999999999</v>
      </c>
      <c r="F13" s="70">
        <f t="shared" si="0"/>
        <v>0.24239999999999995</v>
      </c>
      <c r="G13" s="71" t="s">
        <v>10</v>
      </c>
      <c r="H13" s="72">
        <v>7.8</v>
      </c>
      <c r="I13" s="71" t="s">
        <v>10</v>
      </c>
      <c r="J13" s="72">
        <f t="shared" si="3"/>
        <v>8.5877999999999997</v>
      </c>
      <c r="K13" s="73">
        <f t="shared" si="1"/>
        <v>0.78779999999999983</v>
      </c>
      <c r="L13" s="93">
        <f t="shared" si="7"/>
        <v>102</v>
      </c>
      <c r="M13" s="93">
        <f t="shared" ref="M13" si="8">+SUM(E13,J13)*10</f>
        <v>112.30199999999999</v>
      </c>
      <c r="N13" s="93">
        <f t="shared" si="4"/>
        <v>10.301999999999992</v>
      </c>
      <c r="O13" s="93">
        <f t="shared" si="5"/>
        <v>0.85849999999999937</v>
      </c>
      <c r="P13" s="94">
        <f t="shared" si="6"/>
        <v>0.10099999999999998</v>
      </c>
    </row>
    <row r="14" spans="1:16" ht="27" thickBot="1" x14ac:dyDescent="0.35">
      <c r="A14" s="88" t="s">
        <v>49</v>
      </c>
      <c r="B14" s="69" t="s">
        <v>10</v>
      </c>
      <c r="C14" s="69">
        <v>0.72</v>
      </c>
      <c r="D14" s="69" t="s">
        <v>10</v>
      </c>
      <c r="E14" s="70">
        <f t="shared" si="2"/>
        <v>0.79271999999999998</v>
      </c>
      <c r="F14" s="70">
        <f t="shared" si="0"/>
        <v>7.2720000000000007E-2</v>
      </c>
      <c r="G14" s="71" t="s">
        <v>10</v>
      </c>
      <c r="H14" s="72">
        <v>3.84</v>
      </c>
      <c r="I14" s="71" t="s">
        <v>10</v>
      </c>
      <c r="J14" s="72">
        <f t="shared" si="3"/>
        <v>4.2278399999999996</v>
      </c>
      <c r="K14" s="73">
        <f t="shared" si="1"/>
        <v>0.38783999999999974</v>
      </c>
      <c r="L14" s="93">
        <f t="shared" si="7"/>
        <v>45.599999999999994</v>
      </c>
      <c r="M14" s="93">
        <v>50.2</v>
      </c>
      <c r="N14" s="93">
        <f t="shared" si="4"/>
        <v>4.6000000000000085</v>
      </c>
      <c r="O14" s="93">
        <f t="shared" si="5"/>
        <v>0.38333333333333403</v>
      </c>
      <c r="P14" s="94">
        <f t="shared" si="6"/>
        <v>0.10087719298245634</v>
      </c>
    </row>
    <row r="15" spans="1:16" ht="27" thickBot="1" x14ac:dyDescent="0.35">
      <c r="A15" s="88" t="s">
        <v>50</v>
      </c>
      <c r="B15" s="69" t="s">
        <v>19</v>
      </c>
      <c r="C15" s="69">
        <v>0.94</v>
      </c>
      <c r="D15" s="69" t="s">
        <v>19</v>
      </c>
      <c r="E15" s="70">
        <f t="shared" si="2"/>
        <v>1.03494</v>
      </c>
      <c r="F15" s="70">
        <f>+E15-C15</f>
        <v>9.4940000000000024E-2</v>
      </c>
      <c r="G15" s="71" t="s">
        <v>19</v>
      </c>
      <c r="H15" s="72">
        <v>3.05</v>
      </c>
      <c r="I15" s="71" t="s">
        <v>19</v>
      </c>
      <c r="J15" s="72">
        <f t="shared" si="3"/>
        <v>3.3580499999999995</v>
      </c>
      <c r="K15" s="73">
        <f t="shared" ref="K15" si="9">+J15-H15</f>
        <v>0.30804999999999971</v>
      </c>
      <c r="L15" s="93">
        <f>+SUM(C15,H15)</f>
        <v>3.9899999999999998</v>
      </c>
      <c r="M15" s="93">
        <f>+SUM(E15,J15)</f>
        <v>4.3929899999999993</v>
      </c>
      <c r="N15" s="93">
        <f t="shared" si="4"/>
        <v>0.40298999999999952</v>
      </c>
      <c r="O15" s="93">
        <f t="shared" si="5"/>
        <v>3.358249999999996E-2</v>
      </c>
      <c r="P15" s="94">
        <f t="shared" si="6"/>
        <v>0.10099999999999998</v>
      </c>
    </row>
    <row r="16" spans="1:16" ht="27" thickBot="1" x14ac:dyDescent="0.35">
      <c r="A16" s="88" t="s">
        <v>20</v>
      </c>
      <c r="B16" s="69" t="s">
        <v>10</v>
      </c>
      <c r="C16" s="69">
        <v>0.72</v>
      </c>
      <c r="D16" s="69" t="s">
        <v>10</v>
      </c>
      <c r="E16" s="70">
        <f t="shared" si="2"/>
        <v>0.79271999999999998</v>
      </c>
      <c r="F16" s="70">
        <f>+(E16-C16)</f>
        <v>7.2720000000000007E-2</v>
      </c>
      <c r="G16" s="71" t="s">
        <v>10</v>
      </c>
      <c r="H16" s="72">
        <v>4.92</v>
      </c>
      <c r="I16" s="71" t="s">
        <v>10</v>
      </c>
      <c r="J16" s="72">
        <f t="shared" si="3"/>
        <v>5.4169200000000002</v>
      </c>
      <c r="K16" s="73">
        <f>+(J16-H16)</f>
        <v>0.49692000000000025</v>
      </c>
      <c r="L16" s="93">
        <f>+SUM(C16,H16)*10</f>
        <v>56.4</v>
      </c>
      <c r="M16" s="93">
        <f>+SUM(E16,J16)*10</f>
        <v>62.096400000000003</v>
      </c>
      <c r="N16" s="93">
        <f t="shared" si="4"/>
        <v>5.6964000000000041</v>
      </c>
      <c r="O16" s="93">
        <f t="shared" si="5"/>
        <v>0.47470000000000034</v>
      </c>
      <c r="P16" s="94">
        <f>M16/L16-1</f>
        <v>0.10099999999999998</v>
      </c>
    </row>
    <row r="17" spans="1:18" x14ac:dyDescent="0.3">
      <c r="A17" s="114" t="s">
        <v>21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1:18" ht="23.25" customHeight="1" x14ac:dyDescent="0.3">
      <c r="A18" s="84" t="s">
        <v>46</v>
      </c>
      <c r="B18" s="125" t="s">
        <v>19</v>
      </c>
      <c r="C18" s="59">
        <v>13.06</v>
      </c>
      <c r="D18" s="125" t="s">
        <v>19</v>
      </c>
      <c r="E18" s="59">
        <f t="shared" si="2"/>
        <v>14.379060000000001</v>
      </c>
      <c r="F18" s="59">
        <f t="shared" ref="F18:F34" si="10">+E18-C18</f>
        <v>1.3190600000000003</v>
      </c>
      <c r="G18" s="123" t="s">
        <v>19</v>
      </c>
      <c r="H18" s="61">
        <v>28.69</v>
      </c>
      <c r="I18" s="123" t="s">
        <v>19</v>
      </c>
      <c r="J18" s="62">
        <f t="shared" si="3"/>
        <v>31.587690000000002</v>
      </c>
      <c r="K18" s="63">
        <f>+J18-H18</f>
        <v>2.8976900000000008</v>
      </c>
      <c r="L18" s="95">
        <f>+SUM(C18,H18)</f>
        <v>41.75</v>
      </c>
      <c r="M18" s="95">
        <f>+E18+J18</f>
        <v>45.966750000000005</v>
      </c>
      <c r="N18" s="95">
        <f t="shared" si="4"/>
        <v>4.2167500000000047</v>
      </c>
      <c r="O18" s="95">
        <f>+N18/12</f>
        <v>0.35139583333333374</v>
      </c>
      <c r="P18" s="96">
        <f t="shared" si="6"/>
        <v>0.1010000000000002</v>
      </c>
    </row>
    <row r="19" spans="1:18" ht="15" thickBot="1" x14ac:dyDescent="0.35">
      <c r="A19" s="85" t="s">
        <v>47</v>
      </c>
      <c r="B19" s="126"/>
      <c r="C19" s="74">
        <v>57.11</v>
      </c>
      <c r="D19" s="126"/>
      <c r="E19" s="74">
        <f t="shared" si="2"/>
        <v>62.87811</v>
      </c>
      <c r="F19" s="74">
        <f t="shared" si="10"/>
        <v>5.7681100000000001</v>
      </c>
      <c r="G19" s="124"/>
      <c r="H19" s="75">
        <v>125.49</v>
      </c>
      <c r="I19" s="124"/>
      <c r="J19" s="76">
        <f t="shared" si="3"/>
        <v>138.16449</v>
      </c>
      <c r="K19" s="77">
        <f t="shared" ref="K19:K30" si="11">+J19-H19</f>
        <v>12.674490000000006</v>
      </c>
      <c r="L19" s="97">
        <f>+SUM(C19,H19)</f>
        <v>182.6</v>
      </c>
      <c r="M19" s="97">
        <f>+E19+J19</f>
        <v>201.04259999999999</v>
      </c>
      <c r="N19" s="97">
        <f t="shared" si="4"/>
        <v>18.442599999999999</v>
      </c>
      <c r="O19" s="97">
        <f t="shared" si="5"/>
        <v>1.5368833333333332</v>
      </c>
      <c r="P19" s="98">
        <f t="shared" si="6"/>
        <v>0.10099999999999998</v>
      </c>
    </row>
    <row r="20" spans="1:18" ht="27" thickBot="1" x14ac:dyDescent="0.35">
      <c r="A20" s="88" t="s">
        <v>26</v>
      </c>
      <c r="B20" s="69" t="s">
        <v>10</v>
      </c>
      <c r="C20" s="70">
        <v>1.2</v>
      </c>
      <c r="D20" s="69" t="s">
        <v>10</v>
      </c>
      <c r="E20" s="70">
        <f t="shared" si="2"/>
        <v>1.3211999999999999</v>
      </c>
      <c r="F20" s="70">
        <f t="shared" ref="F20:F26" si="12">+(E20-C20)</f>
        <v>0.12119999999999997</v>
      </c>
      <c r="G20" s="71" t="s">
        <v>10</v>
      </c>
      <c r="H20" s="71">
        <v>1.08</v>
      </c>
      <c r="I20" s="71" t="s">
        <v>10</v>
      </c>
      <c r="J20" s="72">
        <f t="shared" si="3"/>
        <v>1.1890800000000001</v>
      </c>
      <c r="K20" s="73">
        <f t="shared" ref="K20:K26" si="13">+(J20-H20)</f>
        <v>0.10908000000000007</v>
      </c>
      <c r="L20" s="93">
        <f t="shared" ref="L20:L26" si="14">+SUM(C20,H20)*10</f>
        <v>22.800000000000004</v>
      </c>
      <c r="M20" s="93">
        <f t="shared" ref="M20:M26" si="15">+SUM(E20,J20)*10</f>
        <v>25.102799999999998</v>
      </c>
      <c r="N20" s="93">
        <f t="shared" si="4"/>
        <v>2.3027999999999942</v>
      </c>
      <c r="O20" s="93">
        <f t="shared" si="5"/>
        <v>0.19189999999999952</v>
      </c>
      <c r="P20" s="94">
        <f t="shared" si="6"/>
        <v>0.10099999999999976</v>
      </c>
    </row>
    <row r="21" spans="1:18" ht="27" thickBot="1" x14ac:dyDescent="0.35">
      <c r="A21" s="88" t="s">
        <v>27</v>
      </c>
      <c r="B21" s="69" t="s">
        <v>10</v>
      </c>
      <c r="C21" s="70">
        <v>1.2</v>
      </c>
      <c r="D21" s="69" t="s">
        <v>10</v>
      </c>
      <c r="E21" s="70">
        <f t="shared" si="2"/>
        <v>1.3211999999999999</v>
      </c>
      <c r="F21" s="70">
        <f t="shared" si="12"/>
        <v>0.12119999999999997</v>
      </c>
      <c r="G21" s="71" t="s">
        <v>10</v>
      </c>
      <c r="H21" s="71">
        <v>1.32</v>
      </c>
      <c r="I21" s="71" t="s">
        <v>10</v>
      </c>
      <c r="J21" s="72">
        <f t="shared" si="3"/>
        <v>1.4533200000000002</v>
      </c>
      <c r="K21" s="73">
        <f t="shared" si="13"/>
        <v>0.13332000000000011</v>
      </c>
      <c r="L21" s="93">
        <f t="shared" si="14"/>
        <v>25.2</v>
      </c>
      <c r="M21" s="93">
        <f t="shared" si="15"/>
        <v>27.745199999999997</v>
      </c>
      <c r="N21" s="93">
        <f t="shared" si="4"/>
        <v>2.5451999999999977</v>
      </c>
      <c r="O21" s="93">
        <f t="shared" si="5"/>
        <v>0.21209999999999982</v>
      </c>
      <c r="P21" s="94">
        <f t="shared" si="6"/>
        <v>0.10099999999999998</v>
      </c>
      <c r="R21" s="41"/>
    </row>
    <row r="22" spans="1:18" ht="27" thickBot="1" x14ac:dyDescent="0.35">
      <c r="A22" s="88" t="s">
        <v>28</v>
      </c>
      <c r="B22" s="69" t="s">
        <v>10</v>
      </c>
      <c r="C22" s="70">
        <v>3</v>
      </c>
      <c r="D22" s="69" t="s">
        <v>10</v>
      </c>
      <c r="E22" s="70">
        <f t="shared" si="2"/>
        <v>3.3029999999999999</v>
      </c>
      <c r="F22" s="70">
        <f t="shared" si="12"/>
        <v>0.30299999999999994</v>
      </c>
      <c r="G22" s="71" t="s">
        <v>10</v>
      </c>
      <c r="H22" s="71">
        <v>2.64</v>
      </c>
      <c r="I22" s="71" t="s">
        <v>10</v>
      </c>
      <c r="J22" s="72">
        <f t="shared" si="3"/>
        <v>2.9066400000000003</v>
      </c>
      <c r="K22" s="73">
        <f t="shared" si="13"/>
        <v>0.26664000000000021</v>
      </c>
      <c r="L22" s="93">
        <f t="shared" si="14"/>
        <v>56.400000000000006</v>
      </c>
      <c r="M22" s="93">
        <f t="shared" si="15"/>
        <v>62.096400000000003</v>
      </c>
      <c r="N22" s="93">
        <f t="shared" si="4"/>
        <v>5.696399999999997</v>
      </c>
      <c r="O22" s="93">
        <f t="shared" si="5"/>
        <v>0.47469999999999973</v>
      </c>
      <c r="P22" s="94">
        <f t="shared" si="6"/>
        <v>0.10099999999999998</v>
      </c>
      <c r="R22" s="41"/>
    </row>
    <row r="23" spans="1:18" ht="27" thickBot="1" x14ac:dyDescent="0.35">
      <c r="A23" s="88" t="s">
        <v>29</v>
      </c>
      <c r="B23" s="69" t="s">
        <v>10</v>
      </c>
      <c r="C23" s="70">
        <v>2.4</v>
      </c>
      <c r="D23" s="69" t="s">
        <v>10</v>
      </c>
      <c r="E23" s="70">
        <f t="shared" si="2"/>
        <v>2.6423999999999999</v>
      </c>
      <c r="F23" s="70">
        <f t="shared" si="12"/>
        <v>0.24239999999999995</v>
      </c>
      <c r="G23" s="71" t="s">
        <v>10</v>
      </c>
      <c r="H23" s="72">
        <v>3.6</v>
      </c>
      <c r="I23" s="71" t="s">
        <v>10</v>
      </c>
      <c r="J23" s="72">
        <f t="shared" si="3"/>
        <v>3.9636</v>
      </c>
      <c r="K23" s="73">
        <f t="shared" si="13"/>
        <v>0.36359999999999992</v>
      </c>
      <c r="L23" s="93">
        <f t="shared" si="14"/>
        <v>60</v>
      </c>
      <c r="M23" s="93">
        <f t="shared" si="15"/>
        <v>66.06</v>
      </c>
      <c r="N23" s="93">
        <f t="shared" si="4"/>
        <v>6.0600000000000023</v>
      </c>
      <c r="O23" s="93">
        <f t="shared" si="5"/>
        <v>0.50500000000000023</v>
      </c>
      <c r="P23" s="94">
        <f t="shared" si="6"/>
        <v>0.10099999999999998</v>
      </c>
    </row>
    <row r="24" spans="1:18" ht="27" thickBot="1" x14ac:dyDescent="0.35">
      <c r="A24" s="88" t="s">
        <v>30</v>
      </c>
      <c r="B24" s="69" t="s">
        <v>10</v>
      </c>
      <c r="C24" s="70">
        <v>1.2</v>
      </c>
      <c r="D24" s="69" t="s">
        <v>10</v>
      </c>
      <c r="E24" s="70">
        <f t="shared" si="2"/>
        <v>1.3211999999999999</v>
      </c>
      <c r="F24" s="70">
        <f t="shared" si="12"/>
        <v>0.12119999999999997</v>
      </c>
      <c r="G24" s="71" t="s">
        <v>10</v>
      </c>
      <c r="H24" s="71">
        <v>2.2799999999999998</v>
      </c>
      <c r="I24" s="71" t="s">
        <v>10</v>
      </c>
      <c r="J24" s="72">
        <f t="shared" si="3"/>
        <v>2.5102799999999998</v>
      </c>
      <c r="K24" s="73">
        <f t="shared" si="13"/>
        <v>0.23028000000000004</v>
      </c>
      <c r="L24" s="93">
        <f t="shared" si="14"/>
        <v>34.799999999999997</v>
      </c>
      <c r="M24" s="93">
        <v>38.299999999999997</v>
      </c>
      <c r="N24" s="93">
        <f t="shared" si="4"/>
        <v>3.5</v>
      </c>
      <c r="O24" s="93">
        <f t="shared" si="5"/>
        <v>0.29166666666666669</v>
      </c>
      <c r="P24" s="94">
        <f t="shared" si="6"/>
        <v>0.10057471264367823</v>
      </c>
    </row>
    <row r="25" spans="1:18" ht="27" thickBot="1" x14ac:dyDescent="0.35">
      <c r="A25" s="88" t="s">
        <v>31</v>
      </c>
      <c r="B25" s="69" t="s">
        <v>10</v>
      </c>
      <c r="C25" s="70">
        <v>0.48</v>
      </c>
      <c r="D25" s="69" t="s">
        <v>10</v>
      </c>
      <c r="E25" s="70">
        <f t="shared" si="2"/>
        <v>0.52847999999999995</v>
      </c>
      <c r="F25" s="70">
        <f t="shared" si="12"/>
        <v>4.8479999999999968E-2</v>
      </c>
      <c r="G25" s="71" t="s">
        <v>10</v>
      </c>
      <c r="H25" s="71">
        <v>2.2799999999999998</v>
      </c>
      <c r="I25" s="71" t="s">
        <v>10</v>
      </c>
      <c r="J25" s="72">
        <f t="shared" si="3"/>
        <v>2.5102799999999998</v>
      </c>
      <c r="K25" s="73">
        <f t="shared" si="13"/>
        <v>0.23028000000000004</v>
      </c>
      <c r="L25" s="93">
        <f t="shared" si="14"/>
        <v>27.599999999999998</v>
      </c>
      <c r="M25" s="93">
        <v>30.4</v>
      </c>
      <c r="N25" s="93">
        <f t="shared" si="4"/>
        <v>2.8000000000000007</v>
      </c>
      <c r="O25" s="93">
        <f t="shared" si="5"/>
        <v>0.23333333333333339</v>
      </c>
      <c r="P25" s="94">
        <f t="shared" si="6"/>
        <v>0.10144927536231885</v>
      </c>
    </row>
    <row r="26" spans="1:18" ht="27" thickBot="1" x14ac:dyDescent="0.35">
      <c r="A26" s="88" t="s">
        <v>32</v>
      </c>
      <c r="B26" s="69" t="s">
        <v>10</v>
      </c>
      <c r="C26" s="70">
        <v>0.48</v>
      </c>
      <c r="D26" s="69" t="s">
        <v>10</v>
      </c>
      <c r="E26" s="70">
        <f t="shared" si="2"/>
        <v>0.52847999999999995</v>
      </c>
      <c r="F26" s="70">
        <f t="shared" si="12"/>
        <v>4.8479999999999968E-2</v>
      </c>
      <c r="G26" s="71" t="s">
        <v>10</v>
      </c>
      <c r="H26" s="71">
        <v>4.4400000000000004</v>
      </c>
      <c r="I26" s="71" t="s">
        <v>10</v>
      </c>
      <c r="J26" s="72">
        <f t="shared" si="3"/>
        <v>4.8884400000000001</v>
      </c>
      <c r="K26" s="73">
        <f t="shared" si="13"/>
        <v>0.44843999999999973</v>
      </c>
      <c r="L26" s="93">
        <f t="shared" si="14"/>
        <v>49.2</v>
      </c>
      <c r="M26" s="93">
        <f t="shared" si="15"/>
        <v>54.169200000000004</v>
      </c>
      <c r="N26" s="93">
        <f t="shared" si="4"/>
        <v>4.9692000000000007</v>
      </c>
      <c r="O26" s="93">
        <f>+N26/12</f>
        <v>0.41410000000000008</v>
      </c>
      <c r="P26" s="94">
        <f t="shared" si="6"/>
        <v>0.10099999999999998</v>
      </c>
    </row>
    <row r="27" spans="1:18" ht="27" thickBot="1" x14ac:dyDescent="0.35">
      <c r="A27" s="88" t="s">
        <v>33</v>
      </c>
      <c r="B27" s="69" t="s">
        <v>19</v>
      </c>
      <c r="C27" s="70">
        <v>3.9</v>
      </c>
      <c r="D27" s="69" t="s">
        <v>19</v>
      </c>
      <c r="E27" s="70">
        <f t="shared" si="2"/>
        <v>4.2938999999999998</v>
      </c>
      <c r="F27" s="70">
        <f t="shared" si="10"/>
        <v>0.39389999999999992</v>
      </c>
      <c r="G27" s="71" t="s">
        <v>19</v>
      </c>
      <c r="H27" s="71">
        <v>8.5299999999999994</v>
      </c>
      <c r="I27" s="71" t="s">
        <v>19</v>
      </c>
      <c r="J27" s="72">
        <f t="shared" si="3"/>
        <v>9.3915299999999995</v>
      </c>
      <c r="K27" s="73">
        <f t="shared" si="11"/>
        <v>0.86153000000000013</v>
      </c>
      <c r="L27" s="93">
        <f>+SUM(C27,H27)</f>
        <v>12.43</v>
      </c>
      <c r="M27" s="93">
        <f>+SUM(E27,J27)</f>
        <v>13.68543</v>
      </c>
      <c r="N27" s="93">
        <f t="shared" si="4"/>
        <v>1.2554300000000005</v>
      </c>
      <c r="O27" s="93">
        <f t="shared" si="5"/>
        <v>0.10461916666666671</v>
      </c>
      <c r="P27" s="94">
        <f t="shared" si="6"/>
        <v>0.10099999999999998</v>
      </c>
    </row>
    <row r="28" spans="1:18" ht="19.5" customHeight="1" x14ac:dyDescent="0.3">
      <c r="A28" s="114" t="s">
        <v>51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1:18" ht="21.75" customHeight="1" x14ac:dyDescent="0.3">
      <c r="A29" s="86" t="s">
        <v>22</v>
      </c>
      <c r="B29" s="125" t="s">
        <v>19</v>
      </c>
      <c r="C29" s="60">
        <v>5.0199999999999996</v>
      </c>
      <c r="D29" s="127" t="s">
        <v>19</v>
      </c>
      <c r="E29" s="59">
        <f t="shared" si="2"/>
        <v>5.5270199999999994</v>
      </c>
      <c r="F29" s="59">
        <f t="shared" si="10"/>
        <v>0.5070199999999998</v>
      </c>
      <c r="G29" s="129" t="s">
        <v>10</v>
      </c>
      <c r="H29" s="64">
        <v>12.92</v>
      </c>
      <c r="I29" s="123" t="s">
        <v>19</v>
      </c>
      <c r="J29" s="62">
        <f t="shared" si="3"/>
        <v>14.224919999999999</v>
      </c>
      <c r="K29" s="63">
        <f t="shared" si="11"/>
        <v>1.3049199999999992</v>
      </c>
      <c r="L29" s="95">
        <f>+SUM(C29,H29)</f>
        <v>17.939999999999998</v>
      </c>
      <c r="M29" s="95">
        <f>+E29+J29</f>
        <v>19.751939999999998</v>
      </c>
      <c r="N29" s="95">
        <f>+M29-L29</f>
        <v>1.8119399999999999</v>
      </c>
      <c r="O29" s="95">
        <f>+N29/12</f>
        <v>0.15099499999999999</v>
      </c>
      <c r="P29" s="96">
        <f>M29/L29-1</f>
        <v>0.10099999999999998</v>
      </c>
    </row>
    <row r="30" spans="1:18" ht="15" thickBot="1" x14ac:dyDescent="0.35">
      <c r="A30" s="87" t="s">
        <v>25</v>
      </c>
      <c r="B30" s="126"/>
      <c r="C30" s="102">
        <v>21.3</v>
      </c>
      <c r="D30" s="128"/>
      <c r="E30" s="74">
        <f>+C30+(C30*10.1%)</f>
        <v>23.4513</v>
      </c>
      <c r="F30" s="74">
        <f t="shared" si="10"/>
        <v>2.1512999999999991</v>
      </c>
      <c r="G30" s="130"/>
      <c r="H30" s="83">
        <v>54.85</v>
      </c>
      <c r="I30" s="124"/>
      <c r="J30" s="76">
        <f>+H30+(H30*10.1%)</f>
        <v>60.389850000000003</v>
      </c>
      <c r="K30" s="77">
        <f t="shared" si="11"/>
        <v>5.5398500000000013</v>
      </c>
      <c r="L30" s="97">
        <f>+SUM(C30,H30)</f>
        <v>76.150000000000006</v>
      </c>
      <c r="M30" s="97">
        <f>+E30+J30</f>
        <v>83.841149999999999</v>
      </c>
      <c r="N30" s="97">
        <f>+M30-L30</f>
        <v>7.6911499999999933</v>
      </c>
      <c r="O30" s="97">
        <f t="shared" si="5"/>
        <v>0.64092916666666611</v>
      </c>
      <c r="P30" s="98">
        <f t="shared" si="6"/>
        <v>0.10099999999999998</v>
      </c>
    </row>
    <row r="31" spans="1:18" x14ac:dyDescent="0.3">
      <c r="A31" s="111" t="s">
        <v>52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8" ht="23.25" customHeight="1" x14ac:dyDescent="0.3">
      <c r="A32" s="86" t="s">
        <v>22</v>
      </c>
      <c r="B32" s="109" t="s">
        <v>19</v>
      </c>
      <c r="C32" s="60">
        <v>5.0199999999999996</v>
      </c>
      <c r="D32" s="117" t="s">
        <v>19</v>
      </c>
      <c r="E32" s="59">
        <v>5.5270199999999994</v>
      </c>
      <c r="F32" s="59">
        <v>0.5070199999999998</v>
      </c>
      <c r="G32" s="119" t="s">
        <v>10</v>
      </c>
      <c r="H32" s="64">
        <v>12.92</v>
      </c>
      <c r="I32" s="121" t="s">
        <v>19</v>
      </c>
      <c r="J32" s="62">
        <v>14.224919999999999</v>
      </c>
      <c r="K32" s="63">
        <v>1.3049199999999992</v>
      </c>
      <c r="L32" s="95">
        <v>17.939999999999998</v>
      </c>
      <c r="M32" s="95">
        <v>19.751939999999998</v>
      </c>
      <c r="N32" s="95">
        <v>1.8119399999999999</v>
      </c>
      <c r="O32" s="95">
        <v>0.15099499999999999</v>
      </c>
      <c r="P32" s="96">
        <v>0.10099999999999998</v>
      </c>
    </row>
    <row r="33" spans="1:16" ht="15" thickBot="1" x14ac:dyDescent="0.35">
      <c r="A33" s="87" t="s">
        <v>25</v>
      </c>
      <c r="B33" s="110"/>
      <c r="C33" s="102">
        <v>21.3</v>
      </c>
      <c r="D33" s="118"/>
      <c r="E33" s="74">
        <v>23.4513</v>
      </c>
      <c r="F33" s="74">
        <v>2.1512999999999991</v>
      </c>
      <c r="G33" s="120"/>
      <c r="H33" s="83">
        <v>54.85</v>
      </c>
      <c r="I33" s="122"/>
      <c r="J33" s="76">
        <v>60.389850000000003</v>
      </c>
      <c r="K33" s="77">
        <v>5.5398500000000013</v>
      </c>
      <c r="L33" s="97">
        <v>76.150000000000006</v>
      </c>
      <c r="M33" s="97">
        <v>83.841149999999999</v>
      </c>
      <c r="N33" s="97">
        <v>7.6911499999999933</v>
      </c>
      <c r="O33" s="97">
        <v>0.64092916666666611</v>
      </c>
      <c r="P33" s="98">
        <v>0.10099999999999998</v>
      </c>
    </row>
    <row r="34" spans="1:16" ht="27.75" customHeight="1" thickBot="1" x14ac:dyDescent="0.35">
      <c r="A34" s="89" t="s">
        <v>34</v>
      </c>
      <c r="B34" s="78" t="s">
        <v>10</v>
      </c>
      <c r="C34" s="78">
        <v>1.08</v>
      </c>
      <c r="D34" s="78" t="s">
        <v>10</v>
      </c>
      <c r="E34" s="79">
        <f>+C34+(C34*10.1%)</f>
        <v>1.1890800000000001</v>
      </c>
      <c r="F34" s="79">
        <f t="shared" si="10"/>
        <v>0.10908000000000007</v>
      </c>
      <c r="G34" s="80" t="s">
        <v>10</v>
      </c>
      <c r="H34" s="80">
        <v>4.32</v>
      </c>
      <c r="I34" s="80" t="s">
        <v>10</v>
      </c>
      <c r="J34" s="81">
        <f t="shared" si="3"/>
        <v>4.7563200000000005</v>
      </c>
      <c r="K34" s="82">
        <f>+(J34-H34)</f>
        <v>0.43632000000000026</v>
      </c>
      <c r="L34" s="99">
        <f>+SUM(C34,H34)*10</f>
        <v>54</v>
      </c>
      <c r="M34" s="99">
        <f>+SUM(E34,J34)*10</f>
        <v>59.454000000000008</v>
      </c>
      <c r="N34" s="99">
        <f t="shared" si="4"/>
        <v>5.4540000000000077</v>
      </c>
      <c r="O34" s="99">
        <f>+N34/12</f>
        <v>0.45450000000000063</v>
      </c>
      <c r="P34" s="100">
        <f t="shared" si="6"/>
        <v>0.1010000000000002</v>
      </c>
    </row>
    <row r="36" spans="1:16" ht="31.5" customHeight="1" x14ac:dyDescent="0.3">
      <c r="A36" s="92" t="s">
        <v>54</v>
      </c>
      <c r="B36" s="92"/>
      <c r="C36" s="92"/>
      <c r="D36" s="92"/>
      <c r="E36" s="91"/>
      <c r="F36" s="91"/>
    </row>
    <row r="37" spans="1:16" x14ac:dyDescent="0.3">
      <c r="A37" s="104" t="s">
        <v>35</v>
      </c>
      <c r="B37" s="104" t="s">
        <v>36</v>
      </c>
      <c r="C37" s="104"/>
      <c r="D37" s="104" t="s">
        <v>37</v>
      </c>
    </row>
    <row r="38" spans="1:16" x14ac:dyDescent="0.3">
      <c r="A38" s="104"/>
      <c r="B38" s="16" t="s">
        <v>38</v>
      </c>
      <c r="C38" s="16" t="s">
        <v>7</v>
      </c>
      <c r="D38" s="104"/>
    </row>
    <row r="39" spans="1:16" x14ac:dyDescent="0.3">
      <c r="A39" s="16" t="s">
        <v>39</v>
      </c>
      <c r="B39" s="17">
        <v>1.31</v>
      </c>
      <c r="C39" s="90">
        <f>+B39+(B39*10.1%)</f>
        <v>1.44231</v>
      </c>
      <c r="D39" s="18">
        <v>0.10100000000000001</v>
      </c>
    </row>
    <row r="40" spans="1:16" x14ac:dyDescent="0.3">
      <c r="A40" s="16" t="s">
        <v>40</v>
      </c>
      <c r="B40" s="103">
        <v>1.6</v>
      </c>
      <c r="C40" s="90">
        <f t="shared" ref="C40:C43" si="16">+B40+(B40*10.1%)</f>
        <v>1.7616000000000001</v>
      </c>
      <c r="D40" s="18">
        <v>0.10100000000000001</v>
      </c>
    </row>
    <row r="41" spans="1:16" x14ac:dyDescent="0.3">
      <c r="A41" s="16" t="s">
        <v>41</v>
      </c>
      <c r="B41" s="17">
        <v>2.62</v>
      </c>
      <c r="C41" s="90">
        <f t="shared" si="16"/>
        <v>2.88462</v>
      </c>
      <c r="D41" s="18">
        <v>0.10100000000000001</v>
      </c>
    </row>
    <row r="42" spans="1:16" x14ac:dyDescent="0.3">
      <c r="A42" s="16" t="s">
        <v>42</v>
      </c>
      <c r="B42" s="17">
        <v>8.48</v>
      </c>
      <c r="C42" s="90">
        <f t="shared" si="16"/>
        <v>9.3364799999999999</v>
      </c>
      <c r="D42" s="18">
        <v>0.10100000000000001</v>
      </c>
      <c r="K42"/>
    </row>
    <row r="43" spans="1:16" x14ac:dyDescent="0.3">
      <c r="A43" s="16" t="s">
        <v>43</v>
      </c>
      <c r="B43" s="17">
        <v>12.04</v>
      </c>
      <c r="C43" s="90">
        <f t="shared" si="16"/>
        <v>13.256039999999999</v>
      </c>
      <c r="D43" s="18">
        <v>0.10100000000000001</v>
      </c>
    </row>
    <row r="45" spans="1:16" x14ac:dyDescent="0.3">
      <c r="A45" s="101" t="s">
        <v>55</v>
      </c>
    </row>
    <row r="47" spans="1:16" x14ac:dyDescent="0.3">
      <c r="A47" s="104" t="s">
        <v>35</v>
      </c>
      <c r="B47" s="104" t="s">
        <v>36</v>
      </c>
      <c r="C47" s="104"/>
      <c r="D47" s="104" t="s">
        <v>37</v>
      </c>
    </row>
    <row r="48" spans="1:16" x14ac:dyDescent="0.3">
      <c r="A48" s="104"/>
      <c r="B48" s="16" t="s">
        <v>38</v>
      </c>
      <c r="C48" s="16" t="s">
        <v>7</v>
      </c>
      <c r="D48" s="104"/>
    </row>
    <row r="49" spans="1:4" x14ac:dyDescent="0.3">
      <c r="A49" s="16" t="s">
        <v>39</v>
      </c>
      <c r="B49" s="17">
        <v>2.08</v>
      </c>
      <c r="C49" s="90">
        <f>+B49+(B49*10.1%)</f>
        <v>2.2900800000000001</v>
      </c>
      <c r="D49" s="18">
        <v>0.10100000000000001</v>
      </c>
    </row>
    <row r="50" spans="1:4" x14ac:dyDescent="0.3">
      <c r="A50" s="16" t="s">
        <v>41</v>
      </c>
      <c r="B50" s="17">
        <v>4.13</v>
      </c>
      <c r="C50" s="90">
        <f t="shared" ref="C50:C52" si="17">+B50+(B50*10.1%)</f>
        <v>4.5471300000000001</v>
      </c>
      <c r="D50" s="18">
        <v>0.10100000000000001</v>
      </c>
    </row>
    <row r="51" spans="1:4" x14ac:dyDescent="0.3">
      <c r="A51" s="16" t="s">
        <v>42</v>
      </c>
      <c r="B51" s="17">
        <v>13.26</v>
      </c>
      <c r="C51" s="90">
        <f t="shared" si="17"/>
        <v>14.599259999999999</v>
      </c>
      <c r="D51" s="18">
        <v>0.10100000000000001</v>
      </c>
    </row>
    <row r="52" spans="1:4" x14ac:dyDescent="0.3">
      <c r="A52" s="16" t="s">
        <v>43</v>
      </c>
      <c r="B52" s="17">
        <v>18.96</v>
      </c>
      <c r="C52" s="90">
        <f t="shared" si="17"/>
        <v>20.874960000000002</v>
      </c>
      <c r="D52" s="18">
        <v>0.10100000000000001</v>
      </c>
    </row>
  </sheetData>
  <mergeCells count="26">
    <mergeCell ref="B18:B19"/>
    <mergeCell ref="D18:D19"/>
    <mergeCell ref="G18:G19"/>
    <mergeCell ref="I18:I19"/>
    <mergeCell ref="L4:P5"/>
    <mergeCell ref="B37:C37"/>
    <mergeCell ref="D37:D38"/>
    <mergeCell ref="B29:B30"/>
    <mergeCell ref="D29:D30"/>
    <mergeCell ref="G29:G30"/>
    <mergeCell ref="A47:A48"/>
    <mergeCell ref="B47:C47"/>
    <mergeCell ref="D47:D48"/>
    <mergeCell ref="A2:O2"/>
    <mergeCell ref="A4:A5"/>
    <mergeCell ref="B4:F5"/>
    <mergeCell ref="G4:K5"/>
    <mergeCell ref="B32:B33"/>
    <mergeCell ref="A31:P31"/>
    <mergeCell ref="A17:P17"/>
    <mergeCell ref="A28:P28"/>
    <mergeCell ref="D32:D33"/>
    <mergeCell ref="G32:G33"/>
    <mergeCell ref="I32:I33"/>
    <mergeCell ref="I29:I30"/>
    <mergeCell ref="A37:A38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B8DB-AA11-43D6-B8F1-313857F41340}">
  <sheetPr>
    <pageSetUpPr fitToPage="1"/>
  </sheetPr>
  <dimension ref="A2:R41"/>
  <sheetViews>
    <sheetView topLeftCell="A16" workbookViewId="0">
      <selection activeCell="M31" sqref="M31"/>
    </sheetView>
  </sheetViews>
  <sheetFormatPr defaultRowHeight="14.4" x14ac:dyDescent="0.3"/>
  <cols>
    <col min="1" max="1" width="40.6640625" customWidth="1"/>
    <col min="2" max="2" width="10.44140625" customWidth="1"/>
    <col min="3" max="3" width="9.44140625" customWidth="1"/>
    <col min="4" max="4" width="16.6640625" customWidth="1"/>
    <col min="5" max="5" width="8.109375" customWidth="1"/>
    <col min="6" max="6" width="12" customWidth="1"/>
    <col min="7" max="7" width="15" customWidth="1"/>
    <col min="8" max="8" width="12.33203125" customWidth="1"/>
    <col min="9" max="10" width="11.33203125" customWidth="1"/>
    <col min="11" max="11" width="12.33203125" style="1" customWidth="1"/>
    <col min="12" max="12" width="10.88671875" style="2" customWidth="1"/>
    <col min="13" max="13" width="9.109375" style="2"/>
    <col min="14" max="14" width="14.6640625" style="2" customWidth="1"/>
    <col min="15" max="15" width="9.109375" style="2"/>
  </cols>
  <sheetData>
    <row r="2" spans="1:16" x14ac:dyDescent="0.3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6" ht="15" thickBot="1" x14ac:dyDescent="0.35"/>
    <row r="4" spans="1:16" x14ac:dyDescent="0.3">
      <c r="A4" s="133" t="s">
        <v>1</v>
      </c>
      <c r="B4" s="134" t="s">
        <v>2</v>
      </c>
      <c r="C4" s="135"/>
      <c r="D4" s="135"/>
      <c r="E4" s="135"/>
      <c r="F4" s="136"/>
      <c r="G4" s="140" t="s">
        <v>3</v>
      </c>
      <c r="H4" s="141"/>
      <c r="I4" s="141"/>
      <c r="J4" s="141"/>
      <c r="K4" s="142"/>
      <c r="L4" s="144" t="s">
        <v>4</v>
      </c>
      <c r="M4" s="145"/>
      <c r="N4" s="145"/>
      <c r="O4" s="145"/>
      <c r="P4" s="146"/>
    </row>
    <row r="5" spans="1:16" x14ac:dyDescent="0.3">
      <c r="A5" s="133"/>
      <c r="B5" s="137"/>
      <c r="C5" s="138"/>
      <c r="D5" s="138"/>
      <c r="E5" s="138"/>
      <c r="F5" s="139"/>
      <c r="G5" s="143"/>
      <c r="H5" s="106"/>
      <c r="I5" s="106"/>
      <c r="J5" s="106"/>
      <c r="K5" s="133"/>
      <c r="L5" s="147"/>
      <c r="M5" s="148"/>
      <c r="N5" s="148"/>
      <c r="O5" s="148"/>
      <c r="P5" s="149"/>
    </row>
    <row r="6" spans="1:16" ht="26.4" x14ac:dyDescent="0.3">
      <c r="A6" s="3"/>
      <c r="B6" s="4" t="s">
        <v>5</v>
      </c>
      <c r="C6" s="5" t="s">
        <v>6</v>
      </c>
      <c r="D6" s="5" t="s">
        <v>5</v>
      </c>
      <c r="E6" s="5" t="s">
        <v>7</v>
      </c>
      <c r="F6" s="6" t="s">
        <v>45</v>
      </c>
      <c r="G6" s="4" t="s">
        <v>5</v>
      </c>
      <c r="H6" s="5" t="s">
        <v>6</v>
      </c>
      <c r="I6" s="5" t="s">
        <v>5</v>
      </c>
      <c r="J6" s="5" t="s">
        <v>7</v>
      </c>
      <c r="K6" s="3" t="s">
        <v>45</v>
      </c>
      <c r="L6" s="23" t="s">
        <v>6</v>
      </c>
      <c r="M6" s="7" t="s">
        <v>7</v>
      </c>
      <c r="N6" s="7" t="s">
        <v>45</v>
      </c>
      <c r="O6" s="7" t="s">
        <v>8</v>
      </c>
      <c r="P6" s="24" t="s">
        <v>44</v>
      </c>
    </row>
    <row r="7" spans="1:16" ht="26.4" x14ac:dyDescent="0.3">
      <c r="A7" s="8" t="s">
        <v>9</v>
      </c>
      <c r="B7" s="9" t="s">
        <v>10</v>
      </c>
      <c r="C7" s="11">
        <f>3.12/10</f>
        <v>0.312</v>
      </c>
      <c r="D7" s="10" t="s">
        <v>10</v>
      </c>
      <c r="E7" s="11">
        <f>+C7+(C7*10.1%)</f>
        <v>0.34351199999999998</v>
      </c>
      <c r="F7" s="12">
        <f>+E7-C7</f>
        <v>3.1511999999999984E-2</v>
      </c>
      <c r="G7" s="9" t="s">
        <v>10</v>
      </c>
      <c r="H7" s="11">
        <f>6/10</f>
        <v>0.6</v>
      </c>
      <c r="I7" s="10" t="s">
        <v>10</v>
      </c>
      <c r="J7" s="11">
        <f>+H7+(H7*10.1%)</f>
        <v>0.66059999999999997</v>
      </c>
      <c r="K7" s="36">
        <f>+J7-H7</f>
        <v>6.0599999999999987E-2</v>
      </c>
      <c r="L7" s="25">
        <f>+SUM(C7,H7)*100</f>
        <v>91.199999999999989</v>
      </c>
      <c r="M7" s="14">
        <f>+SUM(E7,J7)*100</f>
        <v>100.41119999999999</v>
      </c>
      <c r="N7" s="13">
        <f>+M7-L7</f>
        <v>9.2112000000000052</v>
      </c>
      <c r="O7" s="14">
        <f>+N7/12</f>
        <v>0.76760000000000039</v>
      </c>
      <c r="P7" s="38">
        <f>M7/L7-1</f>
        <v>0.10099999999999998</v>
      </c>
    </row>
    <row r="8" spans="1:16" ht="39.6" x14ac:dyDescent="0.3">
      <c r="A8" s="8" t="s">
        <v>11</v>
      </c>
      <c r="B8" s="9" t="s">
        <v>10</v>
      </c>
      <c r="C8" s="11">
        <f>3.12/10</f>
        <v>0.312</v>
      </c>
      <c r="D8" s="10" t="s">
        <v>10</v>
      </c>
      <c r="E8" s="11">
        <f t="shared" ref="E8:E31" si="0">+C8+(C8*10.1%)</f>
        <v>0.34351199999999998</v>
      </c>
      <c r="F8" s="12">
        <f t="shared" ref="F8:F31" si="1">+E8-C8</f>
        <v>3.1511999999999984E-2</v>
      </c>
      <c r="G8" s="9" t="s">
        <v>10</v>
      </c>
      <c r="H8" s="11">
        <f>6.96/10</f>
        <v>0.69599999999999995</v>
      </c>
      <c r="I8" s="10" t="s">
        <v>10</v>
      </c>
      <c r="J8" s="11">
        <f>+H8+(H8*10.1%)</f>
        <v>0.76629599999999998</v>
      </c>
      <c r="K8" s="36">
        <f t="shared" ref="K8:K31" si="2">+J8-H8</f>
        <v>7.0296000000000025E-2</v>
      </c>
      <c r="L8" s="25">
        <f>+SUM(C8,H8)*50</f>
        <v>50.4</v>
      </c>
      <c r="M8" s="14">
        <f>+SUM(E8,J8)*50</f>
        <v>55.490399999999994</v>
      </c>
      <c r="N8" s="13">
        <f t="shared" ref="N8:N31" si="3">+M8-L8</f>
        <v>5.0903999999999954</v>
      </c>
      <c r="O8" s="14">
        <f t="shared" ref="O8:O31" si="4">+N8/12</f>
        <v>0.42419999999999963</v>
      </c>
      <c r="P8" s="38">
        <f t="shared" ref="P8:P31" si="5">M8/L8-1</f>
        <v>0.10099999999999998</v>
      </c>
    </row>
    <row r="9" spans="1:16" ht="26.4" x14ac:dyDescent="0.3">
      <c r="A9" s="8" t="s">
        <v>12</v>
      </c>
      <c r="B9" s="9" t="s">
        <v>10</v>
      </c>
      <c r="C9" s="11">
        <f>2.4/10</f>
        <v>0.24</v>
      </c>
      <c r="D9" s="10" t="s">
        <v>10</v>
      </c>
      <c r="E9" s="11">
        <f t="shared" si="0"/>
        <v>0.26423999999999997</v>
      </c>
      <c r="F9" s="12">
        <f t="shared" si="1"/>
        <v>2.4239999999999984E-2</v>
      </c>
      <c r="G9" s="9" t="s">
        <v>10</v>
      </c>
      <c r="H9" s="11">
        <f>6.2/10</f>
        <v>0.62</v>
      </c>
      <c r="I9" s="10" t="s">
        <v>10</v>
      </c>
      <c r="J9" s="11">
        <f>+H9+(H9*10.1%)</f>
        <v>0.68262</v>
      </c>
      <c r="K9" s="36">
        <f t="shared" si="2"/>
        <v>6.2620000000000009E-2</v>
      </c>
      <c r="L9" s="58">
        <f>+SUM(C9,H9)*100</f>
        <v>86</v>
      </c>
      <c r="M9" s="14">
        <f>+SUM(E9,J9)*10</f>
        <v>9.4686000000000003</v>
      </c>
      <c r="N9" s="13">
        <f t="shared" si="3"/>
        <v>-76.531400000000005</v>
      </c>
      <c r="O9" s="14">
        <f t="shared" si="4"/>
        <v>-6.3776166666666674</v>
      </c>
      <c r="P9" s="38">
        <f t="shared" si="5"/>
        <v>-0.88990000000000002</v>
      </c>
    </row>
    <row r="10" spans="1:16" ht="26.4" x14ac:dyDescent="0.3">
      <c r="A10" s="8" t="s">
        <v>13</v>
      </c>
      <c r="B10" s="9" t="s">
        <v>10</v>
      </c>
      <c r="C10" s="11">
        <f>2.04/10</f>
        <v>0.20400000000000001</v>
      </c>
      <c r="D10" s="10" t="s">
        <v>10</v>
      </c>
      <c r="E10" s="11">
        <f>+C10+(C10*10.1%)</f>
        <v>0.22460400000000003</v>
      </c>
      <c r="F10" s="12">
        <f t="shared" si="1"/>
        <v>2.0604000000000011E-2</v>
      </c>
      <c r="G10" s="9" t="s">
        <v>10</v>
      </c>
      <c r="H10" s="11">
        <f>4.44/10</f>
        <v>0.44400000000000006</v>
      </c>
      <c r="I10" s="10" t="s">
        <v>10</v>
      </c>
      <c r="J10" s="11">
        <f t="shared" ref="J10:J31" si="6">+H10+(H10*10.1%)</f>
        <v>0.48884400000000006</v>
      </c>
      <c r="K10" s="36">
        <f t="shared" si="2"/>
        <v>4.4843999999999995E-2</v>
      </c>
      <c r="L10" s="25">
        <f t="shared" ref="L10:L31" si="7">+SUM(C10,H10)*100</f>
        <v>64.800000000000011</v>
      </c>
      <c r="M10" s="14">
        <f t="shared" ref="M10:M31" si="8">+SUM(E10,J10)*100</f>
        <v>71.344800000000006</v>
      </c>
      <c r="N10" s="13">
        <f t="shared" si="3"/>
        <v>6.5447999999999951</v>
      </c>
      <c r="O10" s="14">
        <f t="shared" si="4"/>
        <v>0.54539999999999955</v>
      </c>
      <c r="P10" s="38">
        <f t="shared" si="5"/>
        <v>0.10099999999999998</v>
      </c>
    </row>
    <row r="11" spans="1:16" ht="26.4" x14ac:dyDescent="0.3">
      <c r="A11" s="8" t="s">
        <v>14</v>
      </c>
      <c r="B11" s="9" t="s">
        <v>10</v>
      </c>
      <c r="C11" s="11">
        <f>2.4/10</f>
        <v>0.24</v>
      </c>
      <c r="D11" s="11" t="s">
        <v>10</v>
      </c>
      <c r="E11" s="11">
        <f t="shared" si="0"/>
        <v>0.26423999999999997</v>
      </c>
      <c r="F11" s="12">
        <f t="shared" si="1"/>
        <v>2.4239999999999984E-2</v>
      </c>
      <c r="G11" s="9" t="s">
        <v>10</v>
      </c>
      <c r="H11" s="11">
        <f>5.28/10</f>
        <v>0.52800000000000002</v>
      </c>
      <c r="I11" s="10" t="s">
        <v>10</v>
      </c>
      <c r="J11" s="11">
        <f t="shared" si="6"/>
        <v>0.58132800000000007</v>
      </c>
      <c r="K11" s="36">
        <f t="shared" si="2"/>
        <v>5.3328000000000042E-2</v>
      </c>
      <c r="L11" s="25">
        <f t="shared" si="7"/>
        <v>76.8</v>
      </c>
      <c r="M11" s="14">
        <f t="shared" si="8"/>
        <v>84.55680000000001</v>
      </c>
      <c r="N11" s="13">
        <f t="shared" si="3"/>
        <v>7.7568000000000126</v>
      </c>
      <c r="O11" s="14">
        <f t="shared" si="4"/>
        <v>0.64640000000000108</v>
      </c>
      <c r="P11" s="38">
        <f t="shared" si="5"/>
        <v>0.1010000000000002</v>
      </c>
    </row>
    <row r="12" spans="1:16" ht="26.4" x14ac:dyDescent="0.3">
      <c r="A12" s="8" t="s">
        <v>15</v>
      </c>
      <c r="B12" s="9" t="s">
        <v>10</v>
      </c>
      <c r="C12" s="11">
        <f>2.4/10</f>
        <v>0.24</v>
      </c>
      <c r="D12" s="11" t="s">
        <v>10</v>
      </c>
      <c r="E12" s="11">
        <f t="shared" si="0"/>
        <v>0.26423999999999997</v>
      </c>
      <c r="F12" s="12">
        <f t="shared" si="1"/>
        <v>2.4239999999999984E-2</v>
      </c>
      <c r="G12" s="9" t="s">
        <v>10</v>
      </c>
      <c r="H12" s="11">
        <f>4.4/10</f>
        <v>0.44000000000000006</v>
      </c>
      <c r="I12" s="10" t="s">
        <v>10</v>
      </c>
      <c r="J12" s="11">
        <v>0.48899999999999999</v>
      </c>
      <c r="K12" s="36">
        <f t="shared" si="2"/>
        <v>4.8999999999999932E-2</v>
      </c>
      <c r="L12" s="25">
        <f t="shared" si="7"/>
        <v>68</v>
      </c>
      <c r="M12" s="14">
        <f>+SUM(E12,J12)*100</f>
        <v>75.323999999999984</v>
      </c>
      <c r="N12" s="13">
        <f t="shared" si="3"/>
        <v>7.3239999999999839</v>
      </c>
      <c r="O12" s="14">
        <f t="shared" si="4"/>
        <v>0.61033333333333195</v>
      </c>
      <c r="P12" s="38">
        <f t="shared" si="5"/>
        <v>0.10770588235294087</v>
      </c>
    </row>
    <row r="13" spans="1:16" ht="26.4" x14ac:dyDescent="0.3">
      <c r="A13" s="8" t="s">
        <v>16</v>
      </c>
      <c r="B13" s="9" t="s">
        <v>10</v>
      </c>
      <c r="C13" s="11">
        <f>2.4/10</f>
        <v>0.24</v>
      </c>
      <c r="D13" s="11" t="s">
        <v>10</v>
      </c>
      <c r="E13" s="11">
        <f t="shared" si="0"/>
        <v>0.26423999999999997</v>
      </c>
      <c r="F13" s="12">
        <f t="shared" si="1"/>
        <v>2.4239999999999984E-2</v>
      </c>
      <c r="G13" s="9" t="s">
        <v>10</v>
      </c>
      <c r="H13" s="11">
        <f>7.8/10</f>
        <v>0.78</v>
      </c>
      <c r="I13" s="10" t="s">
        <v>10</v>
      </c>
      <c r="J13" s="11">
        <f t="shared" si="6"/>
        <v>0.85877999999999999</v>
      </c>
      <c r="K13" s="36">
        <f t="shared" si="2"/>
        <v>7.8779999999999961E-2</v>
      </c>
      <c r="L13" s="25">
        <f t="shared" si="7"/>
        <v>102</v>
      </c>
      <c r="M13" s="14">
        <f t="shared" si="8"/>
        <v>112.30199999999999</v>
      </c>
      <c r="N13" s="13">
        <f t="shared" si="3"/>
        <v>10.301999999999992</v>
      </c>
      <c r="O13" s="14">
        <f t="shared" si="4"/>
        <v>0.85849999999999937</v>
      </c>
      <c r="P13" s="38">
        <f t="shared" si="5"/>
        <v>0.10099999999999998</v>
      </c>
    </row>
    <row r="14" spans="1:16" ht="26.4" x14ac:dyDescent="0.3">
      <c r="A14" s="8" t="s">
        <v>17</v>
      </c>
      <c r="B14" s="9" t="s">
        <v>10</v>
      </c>
      <c r="C14" s="11">
        <f>0.72/10</f>
        <v>7.1999999999999995E-2</v>
      </c>
      <c r="D14" s="10" t="s">
        <v>10</v>
      </c>
      <c r="E14" s="11">
        <f t="shared" si="0"/>
        <v>7.9271999999999995E-2</v>
      </c>
      <c r="F14" s="12">
        <f t="shared" si="1"/>
        <v>7.2720000000000007E-3</v>
      </c>
      <c r="G14" s="9" t="s">
        <v>10</v>
      </c>
      <c r="H14" s="11">
        <f>3.84/10</f>
        <v>0.38400000000000001</v>
      </c>
      <c r="I14" s="10" t="s">
        <v>10</v>
      </c>
      <c r="J14" s="11">
        <f t="shared" si="6"/>
        <v>0.42278399999999999</v>
      </c>
      <c r="K14" s="36">
        <f t="shared" si="2"/>
        <v>3.8783999999999985E-2</v>
      </c>
      <c r="L14" s="25">
        <f t="shared" si="7"/>
        <v>45.6</v>
      </c>
      <c r="M14" s="14">
        <f>+SUM(E14,J14)*100</f>
        <v>50.205599999999997</v>
      </c>
      <c r="N14" s="13">
        <f t="shared" si="3"/>
        <v>4.6055999999999955</v>
      </c>
      <c r="O14" s="14">
        <f t="shared" si="4"/>
        <v>0.38379999999999964</v>
      </c>
      <c r="P14" s="38">
        <f t="shared" si="5"/>
        <v>0.10099999999999998</v>
      </c>
    </row>
    <row r="15" spans="1:16" ht="26.4" x14ac:dyDescent="0.3">
      <c r="A15" s="8" t="s">
        <v>18</v>
      </c>
      <c r="B15" s="9" t="s">
        <v>19</v>
      </c>
      <c r="C15" s="11">
        <v>0.94</v>
      </c>
      <c r="D15" s="10" t="s">
        <v>19</v>
      </c>
      <c r="E15" s="11">
        <f t="shared" si="0"/>
        <v>1.03494</v>
      </c>
      <c r="F15" s="12">
        <f>+E15-C15</f>
        <v>9.4940000000000024E-2</v>
      </c>
      <c r="G15" s="9" t="s">
        <v>19</v>
      </c>
      <c r="H15" s="11">
        <v>3.05</v>
      </c>
      <c r="I15" s="10" t="s">
        <v>19</v>
      </c>
      <c r="J15" s="11">
        <f t="shared" si="6"/>
        <v>3.3580499999999995</v>
      </c>
      <c r="K15" s="36">
        <f t="shared" si="2"/>
        <v>0.30804999999999971</v>
      </c>
      <c r="L15" s="25">
        <f>+SUM(C15,H15)</f>
        <v>3.9899999999999998</v>
      </c>
      <c r="M15" s="14">
        <f>+SUM(E15,J15)</f>
        <v>4.3929899999999993</v>
      </c>
      <c r="N15" s="13">
        <f t="shared" si="3"/>
        <v>0.40298999999999952</v>
      </c>
      <c r="O15" s="14">
        <f t="shared" si="4"/>
        <v>3.358249999999996E-2</v>
      </c>
      <c r="P15" s="38">
        <f t="shared" si="5"/>
        <v>0.10099999999999998</v>
      </c>
    </row>
    <row r="16" spans="1:16" ht="27" thickBot="1" x14ac:dyDescent="0.35">
      <c r="A16" s="26" t="s">
        <v>20</v>
      </c>
      <c r="B16" s="19" t="s">
        <v>10</v>
      </c>
      <c r="C16" s="15">
        <f>0.72/10</f>
        <v>7.1999999999999995E-2</v>
      </c>
      <c r="D16" s="21" t="s">
        <v>10</v>
      </c>
      <c r="E16" s="11">
        <f t="shared" si="0"/>
        <v>7.9271999999999995E-2</v>
      </c>
      <c r="F16" s="12">
        <f t="shared" si="1"/>
        <v>7.2720000000000007E-3</v>
      </c>
      <c r="G16" s="19" t="s">
        <v>10</v>
      </c>
      <c r="H16" s="15">
        <f>4.92/10</f>
        <v>0.49199999999999999</v>
      </c>
      <c r="I16" s="21" t="s">
        <v>10</v>
      </c>
      <c r="J16" s="11">
        <f>+H16+(H16*10.1%)</f>
        <v>0.54169199999999995</v>
      </c>
      <c r="K16" s="36">
        <f t="shared" si="2"/>
        <v>4.9691999999999958E-2</v>
      </c>
      <c r="L16" s="25">
        <f t="shared" si="7"/>
        <v>56.399999999999991</v>
      </c>
      <c r="M16" s="14">
        <f t="shared" si="8"/>
        <v>62.096399999999996</v>
      </c>
      <c r="N16" s="13">
        <f t="shared" si="3"/>
        <v>5.6964000000000041</v>
      </c>
      <c r="O16" s="14">
        <f t="shared" si="4"/>
        <v>0.47470000000000034</v>
      </c>
      <c r="P16" s="38">
        <f t="shared" si="5"/>
        <v>0.10099999999999998</v>
      </c>
    </row>
    <row r="17" spans="1:18" x14ac:dyDescent="0.3">
      <c r="A17" s="27" t="s">
        <v>21</v>
      </c>
      <c r="B17" s="28"/>
      <c r="C17" s="55"/>
      <c r="D17" s="29"/>
      <c r="E17" s="11"/>
      <c r="F17" s="12"/>
      <c r="G17" s="28"/>
      <c r="H17" s="55"/>
      <c r="I17" s="29"/>
      <c r="J17" s="11"/>
      <c r="K17" s="36"/>
      <c r="L17" s="39"/>
      <c r="M17" s="48"/>
      <c r="N17" s="37"/>
      <c r="O17" s="37"/>
      <c r="P17" s="40"/>
    </row>
    <row r="18" spans="1:18" ht="23.25" customHeight="1" x14ac:dyDescent="0.3">
      <c r="A18" s="37" t="s">
        <v>46</v>
      </c>
      <c r="B18" s="132" t="s">
        <v>19</v>
      </c>
      <c r="C18" s="11">
        <v>13.06</v>
      </c>
      <c r="D18" s="132" t="s">
        <v>19</v>
      </c>
      <c r="E18" s="11">
        <f t="shared" si="0"/>
        <v>14.379060000000001</v>
      </c>
      <c r="F18" s="12">
        <f t="shared" si="1"/>
        <v>1.3190600000000003</v>
      </c>
      <c r="G18" s="132" t="s">
        <v>19</v>
      </c>
      <c r="H18" s="11">
        <v>28.69</v>
      </c>
      <c r="I18" s="132" t="s">
        <v>19</v>
      </c>
      <c r="J18" s="11">
        <f t="shared" si="6"/>
        <v>31.587690000000002</v>
      </c>
      <c r="K18" s="36">
        <f t="shared" si="2"/>
        <v>2.8976900000000008</v>
      </c>
      <c r="L18" s="43">
        <f>+C18+H18</f>
        <v>41.75</v>
      </c>
      <c r="M18" s="14">
        <f>+E18+J18</f>
        <v>45.966750000000005</v>
      </c>
      <c r="N18" s="42"/>
      <c r="O18" s="43"/>
      <c r="P18" s="43"/>
    </row>
    <row r="19" spans="1:18" x14ac:dyDescent="0.3">
      <c r="A19" s="37" t="s">
        <v>47</v>
      </c>
      <c r="B19" s="132"/>
      <c r="C19" s="11">
        <v>57.11</v>
      </c>
      <c r="D19" s="132"/>
      <c r="E19" s="11">
        <f t="shared" si="0"/>
        <v>62.87811</v>
      </c>
      <c r="F19" s="12">
        <f t="shared" si="1"/>
        <v>5.7681100000000001</v>
      </c>
      <c r="G19" s="132"/>
      <c r="H19" s="11">
        <v>125.49</v>
      </c>
      <c r="I19" s="132"/>
      <c r="J19" s="11">
        <f t="shared" si="6"/>
        <v>138.16449</v>
      </c>
      <c r="K19" s="36">
        <f t="shared" si="2"/>
        <v>12.674490000000006</v>
      </c>
      <c r="L19" s="43">
        <f>+C19+H19</f>
        <v>182.6</v>
      </c>
      <c r="M19" s="14">
        <f>+E19+J19</f>
        <v>201.04259999999999</v>
      </c>
      <c r="N19" s="42"/>
      <c r="O19" s="43"/>
      <c r="P19" s="43"/>
    </row>
    <row r="20" spans="1:18" ht="26.4" x14ac:dyDescent="0.3">
      <c r="A20" s="32" t="s">
        <v>26</v>
      </c>
      <c r="B20" s="20" t="s">
        <v>10</v>
      </c>
      <c r="C20" s="33">
        <f>1.2/10</f>
        <v>0.12</v>
      </c>
      <c r="D20" s="22" t="s">
        <v>10</v>
      </c>
      <c r="E20" s="11">
        <f t="shared" si="0"/>
        <v>0.13211999999999999</v>
      </c>
      <c r="F20" s="12">
        <f t="shared" si="1"/>
        <v>1.2119999999999992E-2</v>
      </c>
      <c r="G20" s="20" t="s">
        <v>10</v>
      </c>
      <c r="H20" s="33">
        <f>1.08/10</f>
        <v>0.10800000000000001</v>
      </c>
      <c r="I20" s="22" t="s">
        <v>10</v>
      </c>
      <c r="J20" s="11">
        <f t="shared" si="6"/>
        <v>0.11890800000000001</v>
      </c>
      <c r="K20" s="36">
        <f t="shared" si="2"/>
        <v>1.0908000000000001E-2</v>
      </c>
      <c r="L20" s="46">
        <f>+SUM(C20,H20)*100</f>
        <v>22.8</v>
      </c>
      <c r="M20" s="44">
        <f t="shared" si="8"/>
        <v>25.102800000000002</v>
      </c>
      <c r="N20" s="45">
        <f t="shared" si="3"/>
        <v>2.3028000000000013</v>
      </c>
      <c r="O20" s="44">
        <f t="shared" si="4"/>
        <v>0.1919000000000001</v>
      </c>
      <c r="P20" s="47">
        <f t="shared" si="5"/>
        <v>0.10099999999999998</v>
      </c>
    </row>
    <row r="21" spans="1:18" ht="26.4" x14ac:dyDescent="0.3">
      <c r="A21" s="8" t="s">
        <v>27</v>
      </c>
      <c r="B21" s="9" t="s">
        <v>10</v>
      </c>
      <c r="C21" s="11">
        <f>1.2/10</f>
        <v>0.12</v>
      </c>
      <c r="D21" s="10" t="s">
        <v>10</v>
      </c>
      <c r="E21" s="11">
        <f t="shared" si="0"/>
        <v>0.13211999999999999</v>
      </c>
      <c r="F21" s="12">
        <f t="shared" si="1"/>
        <v>1.2119999999999992E-2</v>
      </c>
      <c r="G21" s="9" t="s">
        <v>10</v>
      </c>
      <c r="H21" s="33">
        <f>1.32/10</f>
        <v>0.13200000000000001</v>
      </c>
      <c r="I21" s="10" t="s">
        <v>10</v>
      </c>
      <c r="J21" s="11">
        <f t="shared" si="6"/>
        <v>0.14533200000000002</v>
      </c>
      <c r="K21" s="36">
        <f t="shared" si="2"/>
        <v>1.3332000000000011E-2</v>
      </c>
      <c r="L21" s="25">
        <f t="shared" si="7"/>
        <v>25.2</v>
      </c>
      <c r="M21" s="14">
        <f t="shared" si="8"/>
        <v>27.745200000000004</v>
      </c>
      <c r="N21" s="13">
        <f t="shared" si="3"/>
        <v>2.5452000000000048</v>
      </c>
      <c r="O21" s="14">
        <f t="shared" si="4"/>
        <v>0.2121000000000004</v>
      </c>
      <c r="P21" s="38">
        <f t="shared" si="5"/>
        <v>0.1010000000000002</v>
      </c>
      <c r="R21" s="41"/>
    </row>
    <row r="22" spans="1:18" ht="26.4" x14ac:dyDescent="0.3">
      <c r="A22" s="8" t="s">
        <v>28</v>
      </c>
      <c r="B22" s="9" t="s">
        <v>10</v>
      </c>
      <c r="C22" s="11">
        <f>3/10</f>
        <v>0.3</v>
      </c>
      <c r="D22" s="10" t="s">
        <v>10</v>
      </c>
      <c r="E22" s="11">
        <f t="shared" si="0"/>
        <v>0.33029999999999998</v>
      </c>
      <c r="F22" s="12">
        <f t="shared" si="1"/>
        <v>3.0299999999999994E-2</v>
      </c>
      <c r="G22" s="9" t="s">
        <v>10</v>
      </c>
      <c r="H22" s="33">
        <f>2.64/10</f>
        <v>0.26400000000000001</v>
      </c>
      <c r="I22" s="10" t="s">
        <v>10</v>
      </c>
      <c r="J22" s="11">
        <f t="shared" si="6"/>
        <v>0.29066400000000003</v>
      </c>
      <c r="K22" s="36">
        <f t="shared" si="2"/>
        <v>2.6664000000000021E-2</v>
      </c>
      <c r="L22" s="25">
        <f t="shared" si="7"/>
        <v>56.400000000000006</v>
      </c>
      <c r="M22" s="14">
        <f t="shared" si="8"/>
        <v>62.09640000000001</v>
      </c>
      <c r="N22" s="13">
        <f t="shared" si="3"/>
        <v>5.6964000000000041</v>
      </c>
      <c r="O22" s="14">
        <f t="shared" si="4"/>
        <v>0.47470000000000034</v>
      </c>
      <c r="P22" s="38">
        <f t="shared" si="5"/>
        <v>0.10099999999999998</v>
      </c>
      <c r="R22" s="41"/>
    </row>
    <row r="23" spans="1:18" ht="26.4" x14ac:dyDescent="0.3">
      <c r="A23" s="8" t="s">
        <v>29</v>
      </c>
      <c r="B23" s="9" t="s">
        <v>10</v>
      </c>
      <c r="C23" s="11">
        <f>2.4/10</f>
        <v>0.24</v>
      </c>
      <c r="D23" s="10" t="s">
        <v>10</v>
      </c>
      <c r="E23" s="11">
        <f t="shared" si="0"/>
        <v>0.26423999999999997</v>
      </c>
      <c r="F23" s="12">
        <f t="shared" si="1"/>
        <v>2.4239999999999984E-2</v>
      </c>
      <c r="G23" s="9" t="s">
        <v>10</v>
      </c>
      <c r="H23" s="33">
        <f>3.6/10</f>
        <v>0.36</v>
      </c>
      <c r="I23" s="10" t="s">
        <v>10</v>
      </c>
      <c r="J23" s="11">
        <f t="shared" si="6"/>
        <v>0.39635999999999999</v>
      </c>
      <c r="K23" s="36">
        <f t="shared" si="2"/>
        <v>3.6360000000000003E-2</v>
      </c>
      <c r="L23" s="25">
        <f t="shared" si="7"/>
        <v>60</v>
      </c>
      <c r="M23" s="14">
        <f t="shared" si="8"/>
        <v>66.06</v>
      </c>
      <c r="N23" s="13">
        <f t="shared" si="3"/>
        <v>6.0600000000000023</v>
      </c>
      <c r="O23" s="14">
        <f t="shared" si="4"/>
        <v>0.50500000000000023</v>
      </c>
      <c r="P23" s="38">
        <f t="shared" si="5"/>
        <v>0.10099999999999998</v>
      </c>
    </row>
    <row r="24" spans="1:18" ht="26.4" x14ac:dyDescent="0.3">
      <c r="A24" s="8" t="s">
        <v>30</v>
      </c>
      <c r="B24" s="9" t="s">
        <v>10</v>
      </c>
      <c r="C24" s="11">
        <f>1.2/10</f>
        <v>0.12</v>
      </c>
      <c r="D24" s="10" t="s">
        <v>10</v>
      </c>
      <c r="E24" s="11">
        <f t="shared" si="0"/>
        <v>0.13211999999999999</v>
      </c>
      <c r="F24" s="12">
        <f t="shared" si="1"/>
        <v>1.2119999999999992E-2</v>
      </c>
      <c r="G24" s="9" t="s">
        <v>10</v>
      </c>
      <c r="H24" s="33">
        <f>2.28/10</f>
        <v>0.22799999999999998</v>
      </c>
      <c r="I24" s="10" t="s">
        <v>10</v>
      </c>
      <c r="J24" s="11">
        <f t="shared" si="6"/>
        <v>0.25102799999999997</v>
      </c>
      <c r="K24" s="36">
        <f t="shared" si="2"/>
        <v>2.3027999999999993E-2</v>
      </c>
      <c r="L24" s="25">
        <f t="shared" si="7"/>
        <v>34.799999999999997</v>
      </c>
      <c r="M24" s="14">
        <f t="shared" si="8"/>
        <v>38.314799999999991</v>
      </c>
      <c r="N24" s="13">
        <f t="shared" si="3"/>
        <v>3.5147999999999939</v>
      </c>
      <c r="O24" s="14">
        <f t="shared" si="4"/>
        <v>0.29289999999999949</v>
      </c>
      <c r="P24" s="38">
        <f t="shared" si="5"/>
        <v>0.10099999999999976</v>
      </c>
    </row>
    <row r="25" spans="1:18" ht="26.4" x14ac:dyDescent="0.3">
      <c r="A25" s="8" t="s">
        <v>31</v>
      </c>
      <c r="B25" s="9" t="s">
        <v>10</v>
      </c>
      <c r="C25" s="11">
        <f>0.48/10</f>
        <v>4.8000000000000001E-2</v>
      </c>
      <c r="D25" s="10" t="s">
        <v>10</v>
      </c>
      <c r="E25" s="11">
        <f t="shared" si="0"/>
        <v>5.2847999999999999E-2</v>
      </c>
      <c r="F25" s="12">
        <f t="shared" si="1"/>
        <v>4.8479999999999981E-3</v>
      </c>
      <c r="G25" s="9" t="s">
        <v>10</v>
      </c>
      <c r="H25" s="33">
        <f>2.28/10</f>
        <v>0.22799999999999998</v>
      </c>
      <c r="I25" s="10" t="s">
        <v>10</v>
      </c>
      <c r="J25" s="11">
        <f t="shared" si="6"/>
        <v>0.25102799999999997</v>
      </c>
      <c r="K25" s="36">
        <f t="shared" si="2"/>
        <v>2.3027999999999993E-2</v>
      </c>
      <c r="L25" s="25">
        <f>+SUM(C25,H25)*100</f>
        <v>27.599999999999998</v>
      </c>
      <c r="M25" s="14">
        <f>+SUM(E25,J25)*100</f>
        <v>30.387599999999999</v>
      </c>
      <c r="N25" s="13">
        <f t="shared" si="3"/>
        <v>2.7876000000000012</v>
      </c>
      <c r="O25" s="14">
        <f t="shared" si="4"/>
        <v>0.23230000000000009</v>
      </c>
      <c r="P25" s="38">
        <f t="shared" si="5"/>
        <v>0.10099999999999998</v>
      </c>
    </row>
    <row r="26" spans="1:18" ht="26.4" x14ac:dyDescent="0.3">
      <c r="A26" s="8" t="s">
        <v>32</v>
      </c>
      <c r="B26" s="9" t="s">
        <v>10</v>
      </c>
      <c r="C26" s="11">
        <f>0.48/10</f>
        <v>4.8000000000000001E-2</v>
      </c>
      <c r="D26" s="10" t="s">
        <v>10</v>
      </c>
      <c r="E26" s="11">
        <f t="shared" si="0"/>
        <v>5.2847999999999999E-2</v>
      </c>
      <c r="F26" s="12">
        <f t="shared" si="1"/>
        <v>4.8479999999999981E-3</v>
      </c>
      <c r="G26" s="9" t="s">
        <v>10</v>
      </c>
      <c r="H26" s="33">
        <f>4.44/10</f>
        <v>0.44400000000000006</v>
      </c>
      <c r="I26" s="10" t="s">
        <v>10</v>
      </c>
      <c r="J26" s="11">
        <f t="shared" si="6"/>
        <v>0.48884400000000006</v>
      </c>
      <c r="K26" s="36">
        <f t="shared" si="2"/>
        <v>4.4843999999999995E-2</v>
      </c>
      <c r="L26" s="25">
        <f t="shared" si="7"/>
        <v>49.2</v>
      </c>
      <c r="M26" s="14">
        <f t="shared" si="8"/>
        <v>54.169200000000004</v>
      </c>
      <c r="N26" s="13">
        <f t="shared" si="3"/>
        <v>4.9692000000000007</v>
      </c>
      <c r="O26" s="14">
        <f>+N26/12</f>
        <v>0.41410000000000008</v>
      </c>
      <c r="P26" s="38">
        <f t="shared" si="5"/>
        <v>0.10099999999999998</v>
      </c>
    </row>
    <row r="27" spans="1:18" ht="27" thickBot="1" x14ac:dyDescent="0.35">
      <c r="A27" s="26" t="s">
        <v>33</v>
      </c>
      <c r="B27" s="19" t="s">
        <v>19</v>
      </c>
      <c r="C27" s="15">
        <v>3.9</v>
      </c>
      <c r="D27" s="21" t="s">
        <v>19</v>
      </c>
      <c r="E27" s="11">
        <f t="shared" si="0"/>
        <v>4.2938999999999998</v>
      </c>
      <c r="F27" s="12">
        <f t="shared" si="1"/>
        <v>0.39389999999999992</v>
      </c>
      <c r="G27" s="19" t="s">
        <v>19</v>
      </c>
      <c r="H27" s="15">
        <v>8.5299999999999994</v>
      </c>
      <c r="I27" s="21" t="s">
        <v>19</v>
      </c>
      <c r="J27" s="11">
        <f t="shared" si="6"/>
        <v>9.3915299999999995</v>
      </c>
      <c r="K27" s="36">
        <f t="shared" si="2"/>
        <v>0.86153000000000013</v>
      </c>
      <c r="L27" s="25">
        <f>+SUM(C27,H27)</f>
        <v>12.43</v>
      </c>
      <c r="M27" s="14">
        <f>+SUM(E27,J27)</f>
        <v>13.68543</v>
      </c>
      <c r="N27" s="13">
        <f t="shared" si="3"/>
        <v>1.2554300000000005</v>
      </c>
      <c r="O27" s="14">
        <f t="shared" si="4"/>
        <v>0.10461916666666671</v>
      </c>
      <c r="P27" s="38">
        <f t="shared" si="5"/>
        <v>0.10099999999999998</v>
      </c>
    </row>
    <row r="28" spans="1:18" ht="67.5" customHeight="1" x14ac:dyDescent="0.3">
      <c r="A28" s="27" t="s">
        <v>48</v>
      </c>
      <c r="B28" s="27"/>
      <c r="C28" s="56"/>
      <c r="D28" s="34"/>
      <c r="E28" s="11"/>
      <c r="F28" s="12"/>
      <c r="G28" s="27"/>
      <c r="H28" s="56"/>
      <c r="I28" s="34"/>
      <c r="J28" s="11"/>
      <c r="K28" s="36"/>
      <c r="L28" s="39"/>
      <c r="M28" s="48"/>
      <c r="N28" s="37"/>
      <c r="O28" s="37"/>
      <c r="P28" s="40"/>
    </row>
    <row r="29" spans="1:18" ht="21.75" customHeight="1" x14ac:dyDescent="0.3">
      <c r="A29" s="49" t="s">
        <v>22</v>
      </c>
      <c r="B29" s="150" t="s">
        <v>19</v>
      </c>
      <c r="C29" s="57">
        <v>5.0199999999999996</v>
      </c>
      <c r="D29" s="152" t="s">
        <v>19</v>
      </c>
      <c r="E29" s="11">
        <f t="shared" si="0"/>
        <v>5.5270199999999994</v>
      </c>
      <c r="F29" s="12">
        <f t="shared" si="1"/>
        <v>0.5070199999999998</v>
      </c>
      <c r="G29" s="152" t="s">
        <v>10</v>
      </c>
      <c r="H29" s="50">
        <v>12.92</v>
      </c>
      <c r="I29" s="150" t="s">
        <v>19</v>
      </c>
      <c r="J29" s="11">
        <f t="shared" si="6"/>
        <v>14.224919999999999</v>
      </c>
      <c r="K29" s="36">
        <f t="shared" si="2"/>
        <v>1.3049199999999992</v>
      </c>
      <c r="L29" s="43">
        <f>+C29+H29</f>
        <v>17.939999999999998</v>
      </c>
      <c r="M29" s="14">
        <f>+SUM(E29,J29)</f>
        <v>19.751939999999998</v>
      </c>
      <c r="N29" s="42" t="s">
        <v>23</v>
      </c>
      <c r="O29" s="43" t="s">
        <v>24</v>
      </c>
      <c r="P29" s="43"/>
    </row>
    <row r="30" spans="1:18" x14ac:dyDescent="0.3">
      <c r="A30" s="49" t="s">
        <v>25</v>
      </c>
      <c r="B30" s="151"/>
      <c r="C30" s="57">
        <v>21.3</v>
      </c>
      <c r="D30" s="153"/>
      <c r="E30" s="11">
        <f t="shared" si="0"/>
        <v>23.4513</v>
      </c>
      <c r="F30" s="12">
        <f t="shared" si="1"/>
        <v>2.1512999999999991</v>
      </c>
      <c r="G30" s="153"/>
      <c r="H30" s="50">
        <v>54.85</v>
      </c>
      <c r="I30" s="151"/>
      <c r="J30" s="11">
        <f t="shared" si="6"/>
        <v>60.389850000000003</v>
      </c>
      <c r="K30" s="36">
        <f t="shared" si="2"/>
        <v>5.5398500000000013</v>
      </c>
      <c r="L30" s="43">
        <f>+C30+H30</f>
        <v>76.150000000000006</v>
      </c>
      <c r="M30" s="14">
        <f>+SUM(E30,J30)</f>
        <v>83.841149999999999</v>
      </c>
      <c r="N30" s="42"/>
      <c r="O30" s="43"/>
      <c r="P30" s="43"/>
    </row>
    <row r="31" spans="1:18" ht="27" thickBot="1" x14ac:dyDescent="0.35">
      <c r="A31" s="32" t="s">
        <v>34</v>
      </c>
      <c r="B31" s="30" t="s">
        <v>10</v>
      </c>
      <c r="C31" s="35">
        <f>1.08/10</f>
        <v>0.10800000000000001</v>
      </c>
      <c r="D31" s="31" t="s">
        <v>10</v>
      </c>
      <c r="E31" s="11">
        <f t="shared" si="0"/>
        <v>0.11890800000000001</v>
      </c>
      <c r="F31" s="12">
        <f t="shared" si="1"/>
        <v>1.0908000000000001E-2</v>
      </c>
      <c r="G31" s="30" t="s">
        <v>10</v>
      </c>
      <c r="H31" s="35">
        <f>4.32/10</f>
        <v>0.43200000000000005</v>
      </c>
      <c r="I31" s="31" t="s">
        <v>10</v>
      </c>
      <c r="J31" s="11">
        <f t="shared" si="6"/>
        <v>0.47563200000000005</v>
      </c>
      <c r="K31" s="36">
        <f t="shared" si="2"/>
        <v>4.3632000000000004E-2</v>
      </c>
      <c r="L31" s="51">
        <f t="shared" si="7"/>
        <v>54</v>
      </c>
      <c r="M31" s="53">
        <f t="shared" si="8"/>
        <v>59.454000000000008</v>
      </c>
      <c r="N31" s="52">
        <f t="shared" si="3"/>
        <v>5.4540000000000077</v>
      </c>
      <c r="O31" s="53">
        <f t="shared" si="4"/>
        <v>0.45450000000000063</v>
      </c>
      <c r="P31" s="54">
        <f t="shared" si="5"/>
        <v>0.1010000000000002</v>
      </c>
    </row>
    <row r="35" spans="1:4" x14ac:dyDescent="0.3">
      <c r="A35" s="104" t="s">
        <v>35</v>
      </c>
      <c r="B35" s="104" t="s">
        <v>36</v>
      </c>
      <c r="C35" s="104"/>
      <c r="D35" s="104" t="s">
        <v>37</v>
      </c>
    </row>
    <row r="36" spans="1:4" x14ac:dyDescent="0.3">
      <c r="A36" s="104"/>
      <c r="B36" s="16" t="s">
        <v>38</v>
      </c>
      <c r="C36" s="16" t="s">
        <v>7</v>
      </c>
      <c r="D36" s="104"/>
    </row>
    <row r="37" spans="1:4" x14ac:dyDescent="0.3">
      <c r="A37" s="16" t="s">
        <v>39</v>
      </c>
      <c r="B37" s="17">
        <v>1.0900000000000001</v>
      </c>
      <c r="C37" s="16">
        <v>1.91</v>
      </c>
      <c r="D37" s="18">
        <v>0.752</v>
      </c>
    </row>
    <row r="38" spans="1:4" x14ac:dyDescent="0.3">
      <c r="A38" s="16" t="s">
        <v>40</v>
      </c>
      <c r="B38" s="17">
        <v>1.33</v>
      </c>
      <c r="C38" s="16">
        <v>2.23</v>
      </c>
      <c r="D38" s="18">
        <v>0.67700000000000005</v>
      </c>
    </row>
    <row r="39" spans="1:4" x14ac:dyDescent="0.3">
      <c r="A39" s="16" t="s">
        <v>41</v>
      </c>
      <c r="B39" s="17">
        <v>2.1800000000000002</v>
      </c>
      <c r="C39" s="16">
        <v>3.82</v>
      </c>
      <c r="D39" s="18">
        <v>0.752</v>
      </c>
    </row>
    <row r="40" spans="1:4" x14ac:dyDescent="0.3">
      <c r="A40" s="16" t="s">
        <v>42</v>
      </c>
      <c r="B40" s="17">
        <v>7.02</v>
      </c>
      <c r="C40" s="16">
        <v>12.27</v>
      </c>
      <c r="D40" s="18">
        <v>0.748</v>
      </c>
    </row>
    <row r="41" spans="1:4" x14ac:dyDescent="0.3">
      <c r="A41" s="16" t="s">
        <v>43</v>
      </c>
      <c r="B41" s="17">
        <v>10.029999999999999</v>
      </c>
      <c r="C41" s="16">
        <v>17.54</v>
      </c>
      <c r="D41" s="18">
        <v>0.749</v>
      </c>
    </row>
  </sheetData>
  <mergeCells count="16">
    <mergeCell ref="B29:B30"/>
    <mergeCell ref="D29:D30"/>
    <mergeCell ref="G29:G30"/>
    <mergeCell ref="I29:I30"/>
    <mergeCell ref="A35:A36"/>
    <mergeCell ref="B35:C35"/>
    <mergeCell ref="D35:D36"/>
    <mergeCell ref="B18:B19"/>
    <mergeCell ref="D18:D19"/>
    <mergeCell ref="G18:G19"/>
    <mergeCell ref="I18:I19"/>
    <mergeCell ref="A2:O2"/>
    <mergeCell ref="A4:A5"/>
    <mergeCell ref="B4:F5"/>
    <mergeCell ref="G4:K5"/>
    <mergeCell ref="L4:P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Lapas2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Rimantė Gailienė</dc:creator>
  <cp:lastModifiedBy>Dovilė Dačkauskaitė</cp:lastModifiedBy>
  <cp:lastPrinted>2025-11-07T06:02:50Z</cp:lastPrinted>
  <dcterms:created xsi:type="dcterms:W3CDTF">2024-11-14T12:37:06Z</dcterms:created>
  <dcterms:modified xsi:type="dcterms:W3CDTF">2025-11-13T15:04:39Z</dcterms:modified>
</cp:coreProperties>
</file>