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mc:AlternateContent xmlns:mc="http://schemas.openxmlformats.org/markup-compatibility/2006">
    <mc:Choice Requires="x15">
      <x15ac:absPath xmlns:x15ac="http://schemas.microsoft.com/office/spreadsheetml/2010/11/ac" url="C:\Users\sinkus\Desktop\Tarybos sprendimai 2023-01-26\Taurage+ FZ strategijos TSP\Patikslinti TSP dokumentai\"/>
    </mc:Choice>
  </mc:AlternateContent>
  <xr:revisionPtr revIDLastSave="0" documentId="13_ncr:1_{AA491F10-6474-4FD0-837E-021DC4642239}" xr6:coauthVersionLast="47" xr6:coauthVersionMax="47" xr10:uidLastSave="{00000000-0000-0000-0000-000000000000}"/>
  <bookViews>
    <workbookView xWindow="-108" yWindow="-108" windowWidth="23256" windowHeight="12576" xr2:uid="{00000000-000D-0000-FFFF-FFFF00000000}"/>
  </bookViews>
  <sheets>
    <sheet name="Lapas1" sheetId="1" r:id="rId1"/>
  </sheets>
  <definedNames>
    <definedName name="_Hlk84884998" localSheetId="0">Lapas1!$O$6</definedName>
    <definedName name="_xlnm.Print_Area" localSheetId="0">Lapas1!$A$1:$P$56</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3" i="1" l="1"/>
  <c r="X4" i="1"/>
  <c r="X5" i="1"/>
  <c r="K19" i="1"/>
  <c r="I19" i="1"/>
  <c r="H53" i="1" l="1"/>
  <c r="I53" i="1" s="1"/>
  <c r="K53" i="1" l="1"/>
  <c r="R3" i="1"/>
  <c r="H43" i="1" l="1"/>
  <c r="N31" i="1" l="1"/>
  <c r="N21" i="1"/>
  <c r="I13" i="1" l="1"/>
  <c r="V4" i="1"/>
  <c r="K51" i="1"/>
  <c r="K47" i="1"/>
  <c r="K43" i="1"/>
  <c r="K37" i="1"/>
  <c r="K33" i="1"/>
  <c r="K35" i="1"/>
  <c r="K29" i="1"/>
  <c r="K31" i="1"/>
  <c r="K25" i="1"/>
  <c r="K27" i="1"/>
  <c r="K21" i="1"/>
  <c r="K23" i="1"/>
  <c r="K17" i="1"/>
  <c r="K15" i="1"/>
  <c r="K13" i="1"/>
  <c r="K11" i="1"/>
  <c r="I51" i="1" l="1"/>
  <c r="I47" i="1"/>
  <c r="I37" i="1"/>
  <c r="I35" i="1"/>
  <c r="I33" i="1"/>
  <c r="I31" i="1"/>
  <c r="I29" i="1"/>
  <c r="I27" i="1"/>
  <c r="I25" i="1"/>
  <c r="I23" i="1"/>
  <c r="I43" i="1"/>
  <c r="K41" i="1"/>
  <c r="I41" i="1" l="1"/>
  <c r="N29" i="1"/>
  <c r="N27" i="1" l="1"/>
  <c r="I21" i="1"/>
  <c r="I17" i="1"/>
  <c r="I11" i="1"/>
  <c r="T4" i="1" l="1"/>
  <c r="U4" i="1" s="1"/>
  <c r="I15" i="1"/>
</calcChain>
</file>

<file path=xl/sharedStrings.xml><?xml version="1.0" encoding="utf-8"?>
<sst xmlns="http://schemas.openxmlformats.org/spreadsheetml/2006/main" count="240" uniqueCount="142">
  <si>
    <t>2023–2029 M. TAURAGĖ+ FUNKCINĖS ZONOS STRATEGIJA</t>
  </si>
  <si>
    <t>PLANUOJAMŲ STRATEGIJOS ĮGYVENDINIMO VEIKSMŲ PLANAS</t>
  </si>
  <si>
    <t>Rodikliai</t>
  </si>
  <si>
    <t>Eil. Nr.</t>
  </si>
  <si>
    <t>Planuojamo veiksmo pavadinimas</t>
  </si>
  <si>
    <t>Planuojamo veiksmo aprašymas</t>
  </si>
  <si>
    <t>Veiksmo pobūdis (investicinis (I) arba neinvesticinis (NI))</t>
  </si>
  <si>
    <t>Institucijos (įstaigos) (veiksmo vykdytojo) pavadinimas</t>
  </si>
  <si>
    <t>Įgyvendinimo terminai (metais ir ketvirčiais)</t>
  </si>
  <si>
    <t>Veiksmo finansavimo poreikis, eurais</t>
  </si>
  <si>
    <t>Vertinimo rodikliai</t>
  </si>
  <si>
    <t>Prisidėjimas prie kitų teritorinių strategijų įgyvendinimo</t>
  </si>
  <si>
    <t>Kv. m viso 2029 m.:</t>
  </si>
  <si>
    <t>Ha</t>
  </si>
  <si>
    <t>Tarpinis 2025 m., ha</t>
  </si>
  <si>
    <t>Viešųjų paslaugų gavėjai, viso 2029 m.</t>
  </si>
  <si>
    <t>pradžia</t>
  </si>
  <si>
    <t>pabaiga</t>
  </si>
  <si>
    <t>Bendras lėšų poreikis, eurais</t>
  </si>
  <si>
    <t>Iš jų:</t>
  </si>
  <si>
    <t>Rodiklis</t>
  </si>
  <si>
    <t>Pradinė reikšmė</t>
  </si>
  <si>
    <t>Reikšmė pabaigoje</t>
  </si>
  <si>
    <t>II uzd.</t>
  </si>
  <si>
    <t>ES fondų lėšos</t>
  </si>
  <si>
    <t>Lietuvos Respublikos valstybės biudžeto lėšos</t>
  </si>
  <si>
    <t>Savivaldybės (-ių) biudžeto (-ų) lėšos</t>
  </si>
  <si>
    <t>I uzd.</t>
  </si>
  <si>
    <t>1. Teritorijos plėtros tikslas</t>
  </si>
  <si>
    <t>Stiprinti Tauragė+ funkcinės zonos konkurencingumą ir gyvenimo kokybę</t>
  </si>
  <si>
    <t>1.1. Teritorijos plėtros uždavinys</t>
  </si>
  <si>
    <t>Padidinti FZ investicinį ir turistinį patrauklumą</t>
  </si>
  <si>
    <t>1.1.1.</t>
  </si>
  <si>
    <t>Skatinimo priemonių investuoti Tauragės regione parengimas ir įgyvendinimas</t>
  </si>
  <si>
    <t>1)Tyrimai, skirti darbo rinkos analizei, paskatų investuotojams pasiūlos ir paklausos analizei; 2) komunikacija, skirta Tauragės regionui pristatymui nacionaliniuose ir tarptautiniuose renginiuose; 3) išmanių technologijų diegimas, skirtas efektyviam paslaugų teikimui ir investicijoms skirtos infrastruktūros valdymui.</t>
  </si>
  <si>
    <t>I</t>
  </si>
  <si>
    <t>2023 m. IV</t>
  </si>
  <si>
    <t>2029 m. III</t>
  </si>
  <si>
    <t>P - Integruoti teritorinio vystymo projektai (projektai)</t>
  </si>
  <si>
    <t>R - Metinis konsoliduotų viešųjų paslaugų vartotojų skaičius (vartotojai per metus)</t>
  </si>
  <si>
    <t>1.1.2.</t>
  </si>
  <si>
    <t>Veiksmą sudaro 3 poveiklės Jurbarko mieste: 1) sklypų Lauko g. 18A, Pramonės g. 2B, Paulaičio g. 17A, Statybininkų g. 2F parengimas investicijoms;  2) sklypų pasiekimui reikalingų gatvių rekonstrukcija (P. Paulaičio, Pramonės, Statybininkų g. iki Giedraičio-Giedriaus g. pastatų Nr. 14, 16);                                           3) Lauko gatvės pramoninės teritorijos susisiekimo infrastruktūros sukūrimas.</t>
  </si>
  <si>
    <t>Jurbarko raj. sav. administracija</t>
  </si>
  <si>
    <t>2026 m. III</t>
  </si>
  <si>
    <t>P - Sukurtos arba atkurtos atviros erdvės (kv. m)</t>
  </si>
  <si>
    <t>1.1.3.</t>
  </si>
  <si>
    <r>
      <t xml:space="preserve">Skatinimo priemonių keliauti </t>
    </r>
    <r>
      <rPr>
        <i/>
        <sz val="11"/>
        <rFont val="Times New Roman"/>
        <family val="1"/>
      </rPr>
      <t xml:space="preserve">Tauragės regione parengimas ir įgyvendinimas </t>
    </r>
  </si>
  <si>
    <t>1)Tyrimai, skirti turizmo rinkos analizei, paskatų turistams pasiūlos ir paklausos analizei; 2) komunikacija, skirta Tauragės regiono pristatymui nacionaliniuose ir tarptautiniuose renginiuose; 3) išmanių technologijų diegimas, skirtas Tauragės regiono bendrų turizmo maršrutų paklausos skatinimui ir valdymui.</t>
  </si>
  <si>
    <t>1.1.4.</t>
  </si>
  <si>
    <t>Turistinių vartų į Tauragės regioną įrengimas Jurbarko raj. savivaldybėje</t>
  </si>
  <si>
    <t>2024 m. I</t>
  </si>
  <si>
    <t>2028 m. IV</t>
  </si>
  <si>
    <t>1.1.5.</t>
  </si>
  <si>
    <t>Turistinių vartų į Tauragės regioną įrengimas Tauragės raj. savivaldybėje</t>
  </si>
  <si>
    <t>2025 m. IV</t>
  </si>
  <si>
    <t>1.1.6.</t>
  </si>
  <si>
    <t>Varlaukio (Lybiškių) geležinkelio stoties pritaikymas lankymui</t>
  </si>
  <si>
    <t>2026 m. IV</t>
  </si>
  <si>
    <t>1.1.7.</t>
  </si>
  <si>
    <t>Kraštovaizdžio parko Mituvos upės slėnyje pritaikymas lankymui</t>
  </si>
  <si>
    <t>Privažiavimo kelio ir automobilių stovėjimo aikštelės (Muitinės g. 36, Jurbarkas),  parko apšvietimo (Muitinės g. 36, Barkūnų g. 11, Jurbarko m.) įrengimas.</t>
  </si>
  <si>
    <t>2024 m. IV</t>
  </si>
  <si>
    <t>1.1.8.</t>
  </si>
  <si>
    <t>Pakisio piliakalnio ir Aukuro akmens pritaikymas lankymui</t>
  </si>
  <si>
    <t>Kabančio tilto per Jūros upę Pajūrio zonoje, Pajūrio mstl., įrengimas.</t>
  </si>
  <si>
    <t>Šilalės raj. sav. administracija</t>
  </si>
  <si>
    <t>2025 m. I</t>
  </si>
  <si>
    <t>1.1.9.</t>
  </si>
  <si>
    <t>Paršežerio ežero ir Kulgrindos pritaikymas lankymui</t>
  </si>
  <si>
    <t>3,5 km pažintinio tako įrengimas lankytojams.</t>
  </si>
  <si>
    <t>1.1.10.</t>
  </si>
  <si>
    <t>Padievaičio piliakalnio pasiekiamumo gerinimas ir pritaikymas lankymui</t>
  </si>
  <si>
    <t>Kelio asfalto dangos įrengimas (Kvėdarnos sen. Kvėdarnos mst., Piliakalnio g. (kelias Skv-14))</t>
  </si>
  <si>
    <t>1.1.11.</t>
  </si>
  <si>
    <t>Draudenių ežero pritaikymas lankymui</t>
  </si>
  <si>
    <t>Ežerui lankyti skirtos infrastruktūros (stovyklavietės, automobilių parkavimo aikštelės, autobusų sustojimo vietos, liepto, slipo, paplūdimio, tako link salos, tilto į salą, apžvalgos bokšto, prieplaukos vandens transportui,  pėsčiųjų takų, apšvietimo, viešojo tualeto, pusiau požeminių atliekų konteinerių statymo vietos, geriamojo vandens kolonėlės) įrengimas (Tauragės r., sav., Žygaičių sen., Draudenių k., Butkų k.).</t>
  </si>
  <si>
    <t>Tauragės raj. sav. administracija</t>
  </si>
  <si>
    <t>Sukurtos arba atkurtos atviros erdvės (kv. m)</t>
  </si>
  <si>
    <t>1.1.12.</t>
  </si>
  <si>
    <t xml:space="preserve">Tauragės dvaro parko pritaikymas lankymui </t>
  </si>
  <si>
    <t xml:space="preserve">Pėsčiųjų ir dviračių takų, apšvietimo ir mažosios architektūros elementų įrengimas. </t>
  </si>
  <si>
    <t>1.1.13.</t>
  </si>
  <si>
    <t>Raganų eglės ir Vilkyškių apžvalgos bokšto pritaikymas lankymui</t>
  </si>
  <si>
    <t>Kelio PG 8507 (Raudondvario  gatvės  Vilkyškių mstl. Pagėgių savivaldybėje) rekonstrukcija ir asfalto ir žvyro  dangos įrengimas (0,212 km), automobilių stovėjimo aikštelės prie Raudondvario  gatvės  Vilkyškių mstl. Pagėgių savivaldybėje su asfalto danga įrengimas, pėsčiųjų tako prie Vilkyškių apžvalgos bokšto įrengimas, vietinio kelio Nr.PG-2072 Vilkyškių sen. Pagėgių savivaldybėje konstrukcija ir asfalto dangos įrengimas (0,217 km), automobilių stovėjimo aikštelė prie kelio Nr.PG-2072   Vilkyškių sen. Pagėgių savivaldybėje su asfalto danga įrengimas.</t>
  </si>
  <si>
    <t>Pagėgių sav. administracija</t>
  </si>
  <si>
    <t>2025 m. III</t>
  </si>
  <si>
    <t>Būbliškės piliakalnio pritaikymas lankymui</t>
  </si>
  <si>
    <t>Kelio  PG7239 (Dvaro g., Būbliškės k.,  Pagėgių savivaldybėje) tąsa, konstrukcija ir asfalto dangos įrengimas (0,07 km), automobilių stovėjimo aikštelė prie Dvaro g., Būbliškės k.,  Pagėgių savivaldybėje su asfalto danga įrengimas, pėsčiųjų dviračių tako nuo krašto kelio 141 įrengimas.</t>
  </si>
  <si>
    <t>2024 m. II</t>
  </si>
  <si>
    <t>1.2. Teritorijos plėtros uždavinys</t>
  </si>
  <si>
    <t>Efektyvinti viešąsias paslaugas ir užtikrinti jų tvarumą bei darnumą</t>
  </si>
  <si>
    <t>1.2.1.</t>
  </si>
  <si>
    <t>Skatinimo priemonių judėti Tauragės regione parengimas ir įgyvendinimas</t>
  </si>
  <si>
    <t>1)Tyrimai, skirti viešojo transporto pasiūlai ir paklausos analizei; 2) komunikacija, skirta Tauragės regiono gyventojų skatinimui naudotis viešojo transporto paslaugomis; 3) išmanių technologijų diegimas, skirtas efektyviam viešojo transporto paslaugų teikimui ir  infrastruktūros valdymui.</t>
  </si>
  <si>
    <t>1.2.2.</t>
  </si>
  <si>
    <t>Viešojo transporto paslaugų prieinamumo didinimas Tauragės regione*</t>
  </si>
  <si>
    <t>2029 m. I</t>
  </si>
  <si>
    <t>MS</t>
  </si>
  <si>
    <t>1.2.3.</t>
  </si>
  <si>
    <t>Nuotekų tvarkymo infrastruktūros pajėgumų plėtra</t>
  </si>
  <si>
    <t xml:space="preserve">2029 m. IV </t>
  </si>
  <si>
    <t>R -Metinis konsoliduotų viešųjų paslaugų vartotojų skaičius (vartotojai per metus)</t>
  </si>
  <si>
    <t>1.2.4.</t>
  </si>
  <si>
    <t>Jungtinės veiklos sutarties dėl nuotekų tvarkymo infrastruktūros pajėgumų plėtros Tauragė+ funkcinėje zonoje</t>
  </si>
  <si>
    <t>Jungtinės veiklos sutarties patvirtinimas Tauragė+ funkcinės zonos savivaldybių tarybose</t>
  </si>
  <si>
    <t>NI</t>
  </si>
  <si>
    <t>2023 m. II</t>
  </si>
  <si>
    <t>2023 m. III</t>
  </si>
  <si>
    <t>1.2.5.</t>
  </si>
  <si>
    <t>Visuomenės sveikatos paslaugų prieinamumo didinimas Jurbarko rajono ir Pagėgių savivaldybėse</t>
  </si>
  <si>
    <t>Pastabos ir komentarai</t>
  </si>
  <si>
    <t>Neinvesticinis veiksmas atliktas: Pagėgių savivaldybės tarybos 2022 m. lapkričio 11 d. sprendimas Nr. T-170 „Dėl pritarimo bendradarbiavimo sutarčiai su Jurbarko rajono savivaldybe“ ir Jurbarko rajono savivaldybės tarybos 2022 m. lapkričio 24 d. sprendimas Nr. T2-250 „Dėl pritarimo bendradarbiavimo sutarčiai su Pagėgių savivaldybe“</t>
  </si>
  <si>
    <t>Vertinimo rodiklio reikšmė pabaigoje yra integruota į 1.2.3. veiksmo rodiklio reikšmę</t>
  </si>
  <si>
    <t>R - Numatomas išmetamas šiltnamio efektą sukeliančių dujų kiekis (tonos CO2 ekvivalentu per metus)</t>
  </si>
  <si>
    <t>P - Įgyvendintos darnaus judumo priemonės (skaičius)</t>
  </si>
  <si>
    <t xml:space="preserve">Autobusų stotelių tinklo modernizavimas ir plėtra Jurbarko raj. sav. (viso 88 stotelės), Pagėgių sav. (viso 31 stotelė), Šilalės raj. sav. (64 stotelės), viso  Tauragės raj. sav. (viso 332 stotelės).
</t>
  </si>
  <si>
    <t xml:space="preserve">Turizmo vartų infrastruktūros įrengimas įsigyjant ir įrengiant  modulinį pastatą Tauragės miesto Pilies aukštėje. </t>
  </si>
  <si>
    <t>Turizmo vartų infrastruktūros įrengimas atliekant rekonstrukciją ir įrengiant veiklai skirtas patalpas  (Dariaus ir Girėno g. 4, Veliuona)</t>
  </si>
  <si>
    <t>1.2.6.</t>
  </si>
  <si>
    <t>Prevencinių priemonių, 
stiprinančių visuomenės sveikatą 
bei psichologinę gerovę ir 
atsparumą stiprinimas Jurbarko rajono ir Pagėgių savivaldybėse</t>
  </si>
  <si>
    <t>Geriausias tarptautines praktikas atitinkančių visuomenės sveikatos paslaugų prieinamumo didinimas ir sveikų bendruomenių kūrimas (orientuojantis į psichikos ligų prevenciją), Jurbarko rajono ir Pagėgių savivaldybėse.</t>
  </si>
  <si>
    <t>P - Asmenys, dalyvavę sveikatos raštingumo didinimo veiklose (asmenys)</t>
  </si>
  <si>
    <t>R - Asmenų, po dalyvavimo veiklose, pagerinusių sveikatos raštingumo kompetenciją, dalis (procentai)</t>
  </si>
  <si>
    <t>1.1.14.</t>
  </si>
  <si>
    <t>R - Sukurta bendrai teikiama viešoji paslauga (jungtinės veiklos sutartis)</t>
  </si>
  <si>
    <t>UAB „Tauragės vandenys“, UAB „Šilalės vandenys“, UAB „Pagėgių komunalinis ūkis“, UAB „Jurbarko vandenys“</t>
  </si>
  <si>
    <t>Jurbarko miesto pramoninių teritorijų infrastruktūros plėtra</t>
  </si>
  <si>
    <t>VšĮ „Žaliasis regionas“</t>
  </si>
  <si>
    <t>VšĮ „Žaliasis regionas“, Jurbarko raj. sav. administracija</t>
  </si>
  <si>
    <t>VšĮ „Žaliasis regionas“; Tauragės raj. sav. administracija</t>
  </si>
  <si>
    <t>Šilalės raj. sav. administracija;                  Varnių regioninio parko direkcija</t>
  </si>
  <si>
    <t>Vadovaujantis Tvarios miesto plėtros strategijų ir funkcinių zonų strategijų rengimo ir įgyvendinimo stebėsenos tvarkos aprašo 49 p. neinvesticiniai veiksmai yra nenustatomi, nes įgyvendinto veiksmo veiklą koordinuos VšĮ „Žaliasis regionas“.</t>
  </si>
  <si>
    <r>
      <t xml:space="preserve">1) Vadovaujantis Tvarios miesto plėtros strategijų ir funkcinių zonų strategijų rengimo ir įgyvendinimo stebėsenos tvarkos aprašo 49 p. neinvesticiniai veiksmai yra nenustatomi, nes įgyvendinto veiksmo veiklą koordinuos VšĮ „Žaliasis regionas“.                     </t>
    </r>
    <r>
      <rPr>
        <i/>
        <strike/>
        <sz val="11"/>
        <rFont val="Times New Roman"/>
        <family val="1"/>
      </rPr>
      <t xml:space="preserve">  </t>
    </r>
  </si>
  <si>
    <r>
      <t xml:space="preserve">1) Vadovaujantis Tvarios miesto plėtros strategijų ir funkcinių zonų strategijų rengimo ir įgyvendinimo stebėsenos tvarkos aprašo 49 p. neinvesticiniai veiksmai yra nenustatomi, nes įgyvendinto veiksmo veiklą koordinuos VšĮ „Žaliasis regionas“.                                                2) Vertinimo rodiklio reikšmė pabaigoje yra integruota į 1.1.3. veiksmo rodiklio reikšmę  </t>
    </r>
    <r>
      <rPr>
        <i/>
        <strike/>
        <sz val="11"/>
        <rFont val="Times New Roman"/>
        <family val="1"/>
      </rPr>
      <t xml:space="preserve">     </t>
    </r>
    <r>
      <rPr>
        <i/>
        <sz val="11"/>
        <rFont val="Times New Roman"/>
        <family val="1"/>
      </rPr>
      <t xml:space="preserve">  </t>
    </r>
  </si>
  <si>
    <t>1) Vadovaujantis Tvarios miesto plėtros strategijų ir funkcinių zonų strategijų rengimo ir įgyvendinimo stebėsenos tvarkos aprašo 49 p. neinvesticiniai veiksmai yra nenustatomi, nes įgyvendinto veiksmo veiklą koordinuos VšĮ „Žaliasis regionas“.                                              2) Vertinimo rodiklio reikšmė pabaigoje yra integruota į 1.1.3. veiksmo rodiklio reikšmę.                                                3) Veiksmo įgyvendinimas Tauragės miesto teritorijoje finansuojamas ES fondų 2021-2027 m. Investicijų programos 5 prioriteto 5.1. uždavinio įgyvendinimui skirtomis lėšomis.</t>
  </si>
  <si>
    <t>1) Vadovaujantis Tvarios miesto plėtros strategijų ir funkcinių zonų strategijų rengimo ir įgyvendinimo stebėsenos tvarkos aprašo 49 p. neinvesticiniai veiksmai yra nenustatomi, nes įgyvendinto veiksmo veiklą koordinuos VšĮ „Žaliasis regionas“.                                                 2) Vertinimo rodiklio reikšmė pabaigoje yra integruota į 1.2.1. veiksmo rodiklio reikšmę.                                                 3) 1.2.2. veiksmo dalies įgyvendinimas Tauragės miesto teritorijoje finansuojamas ES fondų 2021-2027 m. Investicijų programos 8 prioriteto 8.1. uždavinio įgyvendinimui skirtomis lėšomis (965997 Eur)</t>
  </si>
  <si>
    <t>1) Neinvesticinis veiksmas atliktas: Pagėgių savivaldybės tarybos 2022 m. lapkričio 11 d. sprendimas Nr. T-170 „Dėl pritarimo bendradarbiavimo sutarčiai su Jurbarko rajono savivaldybe“ ir Jurbarko rajono savivaldybės tarybos 2022 m. lapkričio 24 d. sprendimas Nr. T2-250 „Dėl pritarimo bendradarbiavimo sutarčiai su Pagėgių savivaldybe“.                          2) Vertinimo rodiklio reikšmė pabaigoje yra integruota į 1.2.5. veiksmo rodiklio reikšmę.                                                 3)  Veiksmo įgyvendinimas finansuojamas ES fondų 2021-2027 m. Investicijų programos 4 prioriteto 4.8. uždavinio įgyvendinimui skirtomis lėšomis.</t>
  </si>
  <si>
    <t>R - Sukurtos arba atkurtos teritorijos, naudojamos ekonominei, rekreacinei ar turizmo paskirčiai (hektarai)</t>
  </si>
  <si>
    <t>Šaligatvių ir apšvietimo įrengimas Stoties g., automobilių stovėjimo aikštelės įrengimas prie Varlaukio (Lybiškių) geležineklio stoties.</t>
  </si>
  <si>
    <t>Nuotekų dumblo tvarkymo įrenginio įrengimas (UAB „Tauragės vandenys“. Adresas: Ližių g. 31, Ližių k. Tauragės r. sav.) ir dumblo transportavimo ir sausinimo įrenginių įsigijimas ir įrengimas UAB „Šilalės vandenys“, UAB „Pagėgių komunalinis ūkis“, UAB „Jurbarko vandenys“</t>
  </si>
  <si>
    <r>
      <t xml:space="preserve">Jurbarko rajono savivaldybės visuomenės sveikatos biuro padalinio Pagėgiuose įrengimas, atliekant remonto darbus ir įsigyjant baldus ir įrangą (Jaunimo g. 6, Pagėgiai), Jurbarke  panduso </t>
    </r>
    <r>
      <rPr>
        <i/>
        <sz val="11"/>
        <rFont val="Times New Roman"/>
        <family val="1"/>
      </rPr>
      <t>neįgaliesiems įrengimas (Lauko g. 17, Jurbarkas</t>
    </r>
    <r>
      <rPr>
        <i/>
        <sz val="11"/>
        <rFont val="Times New Roman"/>
        <family val="1"/>
        <charset val="186"/>
      </rPr>
      <t>), 2-jų transporto priemonių įsigijimas.</t>
    </r>
  </si>
  <si>
    <t>Jurbarko raj. sav. administracija;                           Pagėgių raj. sav. administracija; Jurbarko rajono savivaldybės visuomenės sveikatos biuras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</si>
</sst>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 _€"/>
  </numFmts>
  <fonts count="14" x14ac:knownFonts="1">
    <font>
      <sz val="11"/>
      <color theme="1"/>
      <name val="Calibri"/>
      <family val="2"/>
      <charset val="186"/>
      <scheme val="minor"/>
    </font>
    <font>
      <sz val="11"/>
      <color theme="1"/>
      <name val="Times New Roman"/>
      <family val="1"/>
      <charset val="186"/>
    </font>
    <font>
      <b/>
      <sz val="11"/>
      <color theme="1"/>
      <name val="Times New Roman"/>
      <family val="1"/>
      <charset val="186"/>
    </font>
    <font>
      <i/>
      <sz val="11"/>
      <color theme="0" tint="-0.499984740745262"/>
      <name val="Times New Roman"/>
      <family val="1"/>
      <charset val="186"/>
    </font>
    <font>
      <b/>
      <sz val="11"/>
      <name val="Times New Roman"/>
      <family val="1"/>
      <charset val="186"/>
    </font>
    <font>
      <i/>
      <sz val="11"/>
      <name val="Times New Roman"/>
      <family val="1"/>
      <charset val="186"/>
    </font>
    <font>
      <i/>
      <sz val="11"/>
      <name val="Times New Roman"/>
      <family val="1"/>
    </font>
    <font>
      <b/>
      <sz val="11"/>
      <color theme="1"/>
      <name val="Times New Roman"/>
      <family val="1"/>
    </font>
    <font>
      <sz val="11"/>
      <color rgb="FFFF0000"/>
      <name val="Times New Roman"/>
      <family val="1"/>
      <charset val="186"/>
    </font>
    <font>
      <sz val="10"/>
      <color theme="1"/>
      <name val="Times New Roman"/>
      <family val="1"/>
      <charset val="186"/>
    </font>
    <font>
      <sz val="9"/>
      <color theme="1"/>
      <name val="Times New Roman"/>
      <family val="1"/>
      <charset val="186"/>
    </font>
    <font>
      <sz val="11"/>
      <name val="Times New Roman"/>
      <family val="1"/>
      <charset val="186"/>
    </font>
    <font>
      <i/>
      <sz val="11"/>
      <color theme="8"/>
      <name val="Times New Roman"/>
      <family val="1"/>
      <charset val="186"/>
    </font>
    <font>
      <i/>
      <strike/>
      <sz val="11"/>
      <name val="Times New Roman"/>
      <family val="1"/>
    </font>
  </fonts>
  <fills count="5">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rgb="FFFFFF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56">
    <xf numFmtId="0" fontId="0" fillId="0" borderId="0" xfId="0"/>
    <xf numFmtId="0" fontId="1" fillId="0" borderId="0" xfId="0" applyFont="1"/>
    <xf numFmtId="0" fontId="1" fillId="0" borderId="0" xfId="0" applyFont="1" applyAlignment="1">
      <alignment wrapText="1"/>
    </xf>
    <xf numFmtId="0" fontId="1" fillId="0" borderId="1" xfId="0" applyFont="1" applyBorder="1" applyAlignment="1">
      <alignment horizontal="center" vertical="center" wrapText="1"/>
    </xf>
    <xf numFmtId="0" fontId="1" fillId="0" borderId="1" xfId="0" applyFont="1" applyBorder="1" applyAlignment="1">
      <alignment wrapText="1"/>
    </xf>
    <xf numFmtId="0" fontId="3" fillId="0" borderId="1" xfId="0" applyFont="1" applyBorder="1" applyAlignment="1">
      <alignment horizontal="left" vertical="top" wrapText="1"/>
    </xf>
    <xf numFmtId="0" fontId="3" fillId="0" borderId="1" xfId="0" applyFont="1" applyBorder="1" applyAlignment="1">
      <alignment vertical="top" wrapText="1"/>
    </xf>
    <xf numFmtId="0" fontId="5" fillId="0" borderId="1" xfId="0" applyFont="1" applyBorder="1" applyAlignment="1">
      <alignment vertical="top" wrapText="1"/>
    </xf>
    <xf numFmtId="0" fontId="5" fillId="0" borderId="1" xfId="0" applyFont="1" applyBorder="1" applyAlignment="1">
      <alignment horizontal="left" vertical="top" wrapText="1"/>
    </xf>
    <xf numFmtId="1" fontId="5" fillId="0" borderId="1" xfId="0" applyNumberFormat="1" applyFont="1" applyBorder="1" applyAlignment="1">
      <alignment horizontal="right" vertical="top" wrapText="1"/>
    </xf>
    <xf numFmtId="0" fontId="5" fillId="0" borderId="1" xfId="0" applyFont="1" applyBorder="1" applyAlignment="1">
      <alignment horizontal="right" vertical="top" wrapText="1"/>
    </xf>
    <xf numFmtId="3" fontId="5" fillId="0" borderId="1" xfId="0" applyNumberFormat="1" applyFont="1" applyBorder="1" applyAlignment="1">
      <alignment vertical="top" wrapText="1"/>
    </xf>
    <xf numFmtId="0" fontId="6" fillId="0" borderId="1" xfId="0" applyFont="1" applyBorder="1" applyAlignment="1">
      <alignment vertical="top" wrapText="1"/>
    </xf>
    <xf numFmtId="3" fontId="1" fillId="0" borderId="0" xfId="0" applyNumberFormat="1" applyFont="1"/>
    <xf numFmtId="0" fontId="8" fillId="0" borderId="0" xfId="0" applyFont="1" applyAlignment="1">
      <alignment wrapText="1"/>
    </xf>
    <xf numFmtId="0" fontId="9" fillId="0" borderId="0" xfId="0" applyFont="1" applyAlignment="1">
      <alignment wrapText="1"/>
    </xf>
    <xf numFmtId="0" fontId="10" fillId="0" borderId="0" xfId="0" applyFont="1" applyAlignment="1">
      <alignment wrapText="1"/>
    </xf>
    <xf numFmtId="0" fontId="5" fillId="3" borderId="1" xfId="0" applyFont="1" applyFill="1" applyBorder="1" applyAlignment="1">
      <alignment vertical="top" wrapText="1"/>
    </xf>
    <xf numFmtId="0" fontId="5" fillId="3" borderId="1" xfId="0" applyFont="1" applyFill="1" applyBorder="1" applyAlignment="1">
      <alignment horizontal="left" vertical="top" wrapText="1"/>
    </xf>
    <xf numFmtId="0" fontId="7" fillId="0" borderId="0" xfId="0" applyFont="1"/>
    <xf numFmtId="3" fontId="5" fillId="0" borderId="1" xfId="0" applyNumberFormat="1" applyFont="1" applyBorder="1" applyAlignment="1">
      <alignment horizontal="right" vertical="top" wrapText="1"/>
    </xf>
    <xf numFmtId="0" fontId="1" fillId="0" borderId="1" xfId="0" applyFont="1" applyBorder="1" applyAlignment="1">
      <alignment horizontal="right" vertical="top" wrapText="1"/>
    </xf>
    <xf numFmtId="0" fontId="11" fillId="0" borderId="0" xfId="0" applyFont="1"/>
    <xf numFmtId="164" fontId="1" fillId="0" borderId="0" xfId="0" applyNumberFormat="1" applyFont="1"/>
    <xf numFmtId="0" fontId="1" fillId="0" borderId="0" xfId="0" applyFont="1" applyAlignment="1">
      <alignment horizontal="right"/>
    </xf>
    <xf numFmtId="0" fontId="6" fillId="0" borderId="1" xfId="0" applyFont="1" applyBorder="1" applyAlignment="1">
      <alignment horizontal="left" vertical="top" wrapText="1"/>
    </xf>
    <xf numFmtId="0" fontId="5" fillId="4" borderId="1" xfId="0" applyFont="1" applyFill="1" applyBorder="1" applyAlignment="1">
      <alignment vertical="top" wrapText="1"/>
    </xf>
    <xf numFmtId="0" fontId="3" fillId="4" borderId="1" xfId="0" applyFont="1" applyFill="1" applyBorder="1" applyAlignment="1">
      <alignment vertical="top" wrapText="1"/>
    </xf>
    <xf numFmtId="0" fontId="1" fillId="4" borderId="0" xfId="0" applyFont="1" applyFill="1"/>
    <xf numFmtId="0" fontId="1" fillId="2" borderId="0" xfId="0" applyFont="1" applyFill="1" applyAlignment="1">
      <alignment horizontal="center" wrapText="1"/>
    </xf>
    <xf numFmtId="0" fontId="1" fillId="2" borderId="2" xfId="0" applyFont="1" applyFill="1" applyBorder="1" applyAlignment="1">
      <alignment horizontal="center" wrapText="1"/>
    </xf>
    <xf numFmtId="0" fontId="12" fillId="0" borderId="1" xfId="0" applyFont="1" applyBorder="1" applyAlignment="1">
      <alignment vertical="top" wrapText="1"/>
    </xf>
    <xf numFmtId="0" fontId="12" fillId="0" borderId="1" xfId="0" applyFont="1" applyBorder="1" applyAlignment="1">
      <alignment horizontal="left" vertical="top" wrapText="1"/>
    </xf>
    <xf numFmtId="0" fontId="6" fillId="0" borderId="1" xfId="0" applyFont="1" applyBorder="1" applyAlignment="1">
      <alignment horizontal="right" vertical="top" wrapText="1"/>
    </xf>
    <xf numFmtId="3" fontId="5" fillId="3" borderId="1" xfId="0" applyNumberFormat="1" applyFont="1" applyFill="1" applyBorder="1" applyAlignment="1">
      <alignment horizontal="right" vertical="top" wrapText="1"/>
    </xf>
    <xf numFmtId="0" fontId="6" fillId="3" borderId="1" xfId="0" applyFont="1" applyFill="1" applyBorder="1" applyAlignment="1">
      <alignment vertical="top" wrapText="1"/>
    </xf>
    <xf numFmtId="3" fontId="7" fillId="0" borderId="0" xfId="0" applyNumberFormat="1" applyFont="1" applyAlignment="1">
      <alignment horizontal="right" vertical="center" wrapText="1"/>
    </xf>
    <xf numFmtId="3" fontId="6" fillId="0" borderId="1" xfId="0" applyNumberFormat="1" applyFont="1" applyBorder="1" applyAlignment="1">
      <alignment horizontal="right" vertical="top" wrapText="1"/>
    </xf>
    <xf numFmtId="165" fontId="5" fillId="0" borderId="1" xfId="0" applyNumberFormat="1" applyFont="1" applyBorder="1" applyAlignment="1">
      <alignment horizontal="right" vertical="top" wrapText="1"/>
    </xf>
    <xf numFmtId="0" fontId="1" fillId="2" borderId="2" xfId="0" applyFont="1" applyFill="1" applyBorder="1" applyAlignment="1">
      <alignment horizontal="right" wrapText="1"/>
    </xf>
    <xf numFmtId="3" fontId="5" fillId="4" borderId="1" xfId="0" applyNumberFormat="1" applyFont="1" applyFill="1" applyBorder="1" applyAlignment="1">
      <alignment horizontal="right" vertical="top" wrapText="1"/>
    </xf>
    <xf numFmtId="3" fontId="3" fillId="4" borderId="1" xfId="0" applyNumberFormat="1" applyFont="1" applyFill="1" applyBorder="1" applyAlignment="1">
      <alignment horizontal="right" vertical="top" wrapText="1"/>
    </xf>
    <xf numFmtId="3" fontId="3" fillId="0" borderId="1" xfId="0" applyNumberFormat="1" applyFont="1" applyBorder="1" applyAlignment="1">
      <alignment horizontal="right" vertical="top" wrapText="1"/>
    </xf>
    <xf numFmtId="0" fontId="1" fillId="0" borderId="1" xfId="0" applyFont="1" applyBorder="1" applyAlignment="1">
      <alignment horizontal="right" wrapText="1"/>
    </xf>
    <xf numFmtId="0" fontId="1" fillId="0" borderId="0" xfId="0" applyFont="1" applyAlignment="1">
      <alignment horizontal="right" wrapText="1"/>
    </xf>
    <xf numFmtId="3" fontId="8" fillId="0" borderId="0" xfId="0" applyNumberFormat="1" applyFont="1" applyAlignment="1">
      <alignment horizontal="right" wrapText="1"/>
    </xf>
    <xf numFmtId="3" fontId="1" fillId="0" borderId="0" xfId="0" applyNumberFormat="1" applyFont="1" applyAlignment="1">
      <alignment horizontal="right"/>
    </xf>
    <xf numFmtId="0" fontId="4" fillId="0" borderId="1" xfId="0" applyFont="1" applyBorder="1" applyAlignment="1">
      <alignment horizontal="left" vertical="top" wrapText="1"/>
    </xf>
    <xf numFmtId="0" fontId="5" fillId="0" borderId="1" xfId="0" applyFont="1" applyBorder="1" applyAlignment="1">
      <alignment horizontal="left" vertical="top"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xf numFmtId="0" fontId="4" fillId="0" borderId="0" xfId="0" applyFont="1" applyAlignment="1">
      <alignment horizontal="center" vertical="center" wrapText="1"/>
    </xf>
    <xf numFmtId="0" fontId="2" fillId="0" borderId="5" xfId="0" applyFont="1" applyBorder="1" applyAlignment="1">
      <alignment horizontal="center"/>
    </xf>
    <xf numFmtId="0" fontId="2" fillId="0" borderId="1" xfId="0" applyFont="1" applyBorder="1" applyAlignment="1">
      <alignment horizontal="left"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60"/>
  <sheetViews>
    <sheetView tabSelected="1" zoomScaleNormal="100" zoomScaleSheetLayoutView="85" workbookViewId="0">
      <pane ySplit="6" topLeftCell="A7" activePane="bottomLeft" state="frozen"/>
      <selection pane="bottomLeft" sqref="A1:P1"/>
    </sheetView>
  </sheetViews>
  <sheetFormatPr defaultColWidth="8.88671875" defaultRowHeight="13.8" x14ac:dyDescent="0.25"/>
  <cols>
    <col min="1" max="1" width="7.21875" style="1" customWidth="1"/>
    <col min="2" max="2" width="17" style="1" customWidth="1"/>
    <col min="3" max="3" width="28.33203125" style="1" customWidth="1"/>
    <col min="4" max="4" width="12.33203125" style="1" customWidth="1"/>
    <col min="5" max="5" width="14.6640625" style="1" customWidth="1"/>
    <col min="6" max="7" width="12.33203125" style="1" customWidth="1"/>
    <col min="8" max="8" width="12.33203125" style="24" customWidth="1"/>
    <col min="9" max="10" width="12.44140625" style="24" customWidth="1"/>
    <col min="11" max="11" width="11.6640625" style="24" customWidth="1"/>
    <col min="12" max="12" width="12.6640625" style="1" customWidth="1"/>
    <col min="13" max="14" width="12.33203125" style="1" customWidth="1"/>
    <col min="15" max="15" width="15.5546875" style="1" customWidth="1"/>
    <col min="16" max="16" width="34.88671875" style="1" customWidth="1"/>
    <col min="17" max="17" width="8.88671875" style="1"/>
    <col min="18" max="23" width="8.88671875" style="1" hidden="1" customWidth="1"/>
    <col min="24" max="24" width="12.6640625" style="1" hidden="1" customWidth="1"/>
    <col min="25" max="25" width="12.6640625" style="1" customWidth="1"/>
    <col min="26" max="16384" width="8.88671875" style="1"/>
  </cols>
  <sheetData>
    <row r="1" spans="1:24" ht="15" customHeight="1" x14ac:dyDescent="0.25">
      <c r="A1" s="53" t="s">
        <v>0</v>
      </c>
      <c r="B1" s="53"/>
      <c r="C1" s="53"/>
      <c r="D1" s="53"/>
      <c r="E1" s="53"/>
      <c r="F1" s="53"/>
      <c r="G1" s="53"/>
      <c r="H1" s="53"/>
      <c r="I1" s="53"/>
      <c r="J1" s="53"/>
      <c r="K1" s="53"/>
      <c r="L1" s="53"/>
      <c r="M1" s="53"/>
      <c r="N1" s="53"/>
      <c r="O1" s="53"/>
      <c r="P1" s="53"/>
    </row>
    <row r="2" spans="1:24" x14ac:dyDescent="0.25">
      <c r="A2" s="54" t="s">
        <v>1</v>
      </c>
      <c r="B2" s="54"/>
      <c r="C2" s="54"/>
      <c r="D2" s="54"/>
      <c r="E2" s="54"/>
      <c r="F2" s="54"/>
      <c r="G2" s="54"/>
      <c r="H2" s="54"/>
      <c r="I2" s="54"/>
      <c r="J2" s="54"/>
      <c r="K2" s="54"/>
      <c r="L2" s="54"/>
      <c r="M2" s="54"/>
      <c r="N2" s="54"/>
      <c r="O2" s="54"/>
      <c r="P2" s="54"/>
      <c r="T2" s="1" t="s">
        <v>2</v>
      </c>
    </row>
    <row r="3" spans="1:24" ht="31.2" customHeight="1" x14ac:dyDescent="0.25">
      <c r="A3" s="49" t="s">
        <v>3</v>
      </c>
      <c r="B3" s="49" t="s">
        <v>4</v>
      </c>
      <c r="C3" s="49" t="s">
        <v>5</v>
      </c>
      <c r="D3" s="49" t="s">
        <v>6</v>
      </c>
      <c r="E3" s="49" t="s">
        <v>7</v>
      </c>
      <c r="F3" s="52" t="s">
        <v>8</v>
      </c>
      <c r="G3" s="52"/>
      <c r="H3" s="52" t="s">
        <v>9</v>
      </c>
      <c r="I3" s="52"/>
      <c r="J3" s="52"/>
      <c r="K3" s="52"/>
      <c r="L3" s="52" t="s">
        <v>10</v>
      </c>
      <c r="M3" s="52"/>
      <c r="N3" s="52"/>
      <c r="O3" s="49" t="s">
        <v>11</v>
      </c>
      <c r="P3" s="52" t="s">
        <v>110</v>
      </c>
      <c r="R3" s="1">
        <f>29019+152386+33201+196718+155844+108826</f>
        <v>675994</v>
      </c>
      <c r="T3" s="15" t="s">
        <v>12</v>
      </c>
      <c r="U3" s="1" t="s">
        <v>13</v>
      </c>
      <c r="V3" s="16" t="s">
        <v>14</v>
      </c>
      <c r="X3" s="2" t="s">
        <v>15</v>
      </c>
    </row>
    <row r="4" spans="1:24" x14ac:dyDescent="0.25">
      <c r="A4" s="51"/>
      <c r="B4" s="51"/>
      <c r="C4" s="51"/>
      <c r="D4" s="51"/>
      <c r="E4" s="51"/>
      <c r="F4" s="49" t="s">
        <v>16</v>
      </c>
      <c r="G4" s="49" t="s">
        <v>17</v>
      </c>
      <c r="H4" s="49" t="s">
        <v>18</v>
      </c>
      <c r="I4" s="52" t="s">
        <v>19</v>
      </c>
      <c r="J4" s="52"/>
      <c r="K4" s="52"/>
      <c r="L4" s="49" t="s">
        <v>20</v>
      </c>
      <c r="M4" s="49" t="s">
        <v>21</v>
      </c>
      <c r="N4" s="49" t="s">
        <v>22</v>
      </c>
      <c r="O4" s="51"/>
      <c r="P4" s="52"/>
      <c r="T4" s="22">
        <f>N13+N23+N25+N27+N29+N31+N33+N35+N37+N21</f>
        <v>272931.5</v>
      </c>
      <c r="U4" s="1">
        <f>T4/10000</f>
        <v>27.293150000000001</v>
      </c>
      <c r="V4" s="1">
        <f>N23/10000</f>
        <v>4.4000000000000004</v>
      </c>
      <c r="W4" s="24" t="s">
        <v>23</v>
      </c>
      <c r="X4" s="13">
        <f>N42+N45+N48+N52+N55</f>
        <v>16940012</v>
      </c>
    </row>
    <row r="5" spans="1:24" ht="55.2" x14ac:dyDescent="0.25">
      <c r="A5" s="50"/>
      <c r="B5" s="50"/>
      <c r="C5" s="50"/>
      <c r="D5" s="50"/>
      <c r="E5" s="50"/>
      <c r="F5" s="50"/>
      <c r="G5" s="50"/>
      <c r="H5" s="50"/>
      <c r="I5" s="3" t="s">
        <v>24</v>
      </c>
      <c r="J5" s="3" t="s">
        <v>25</v>
      </c>
      <c r="K5" s="3" t="s">
        <v>26</v>
      </c>
      <c r="L5" s="50"/>
      <c r="M5" s="50"/>
      <c r="N5" s="50"/>
      <c r="O5" s="50"/>
      <c r="P5" s="52"/>
      <c r="W5" s="24" t="s">
        <v>27</v>
      </c>
      <c r="X5" s="23" t="e">
        <f>N12+N16+N18+#REF!</f>
        <v>#REF!</v>
      </c>
    </row>
    <row r="6" spans="1:24" x14ac:dyDescent="0.25">
      <c r="A6" s="30">
        <v>1</v>
      </c>
      <c r="B6" s="30">
        <v>2</v>
      </c>
      <c r="C6" s="30">
        <v>3</v>
      </c>
      <c r="D6" s="30">
        <v>4</v>
      </c>
      <c r="E6" s="30">
        <v>5</v>
      </c>
      <c r="F6" s="30">
        <v>6</v>
      </c>
      <c r="G6" s="30">
        <v>7</v>
      </c>
      <c r="H6" s="39">
        <v>8</v>
      </c>
      <c r="I6" s="39">
        <v>9</v>
      </c>
      <c r="J6" s="39">
        <v>10</v>
      </c>
      <c r="K6" s="39">
        <v>11</v>
      </c>
      <c r="L6" s="30">
        <v>12</v>
      </c>
      <c r="M6" s="30">
        <v>13</v>
      </c>
      <c r="N6" s="30">
        <v>14</v>
      </c>
      <c r="O6" s="30">
        <v>15</v>
      </c>
      <c r="P6" s="29">
        <v>16</v>
      </c>
      <c r="X6" s="13"/>
    </row>
    <row r="7" spans="1:24" x14ac:dyDescent="0.25">
      <c r="A7" s="55" t="s">
        <v>28</v>
      </c>
      <c r="B7" s="55"/>
      <c r="C7" s="55"/>
      <c r="D7" s="55"/>
      <c r="E7" s="55"/>
      <c r="F7" s="55"/>
      <c r="G7" s="55"/>
      <c r="H7" s="55"/>
      <c r="I7" s="55"/>
      <c r="J7" s="55"/>
      <c r="K7" s="55"/>
      <c r="L7" s="55"/>
      <c r="M7" s="55"/>
      <c r="N7" s="55"/>
      <c r="O7" s="55"/>
      <c r="P7" s="55"/>
    </row>
    <row r="8" spans="1:24" x14ac:dyDescent="0.25">
      <c r="A8" s="48" t="s">
        <v>29</v>
      </c>
      <c r="B8" s="48"/>
      <c r="C8" s="48"/>
      <c r="D8" s="48"/>
      <c r="E8" s="48"/>
      <c r="F8" s="48"/>
      <c r="G8" s="48"/>
      <c r="H8" s="48"/>
      <c r="I8" s="48"/>
      <c r="J8" s="48"/>
      <c r="K8" s="48"/>
      <c r="L8" s="48"/>
      <c r="M8" s="48"/>
      <c r="N8" s="48"/>
      <c r="O8" s="48"/>
      <c r="P8" s="48"/>
    </row>
    <row r="9" spans="1:24" x14ac:dyDescent="0.25">
      <c r="A9" s="55" t="s">
        <v>30</v>
      </c>
      <c r="B9" s="55"/>
      <c r="C9" s="55"/>
      <c r="D9" s="55"/>
      <c r="E9" s="55"/>
      <c r="F9" s="55"/>
      <c r="G9" s="55"/>
      <c r="H9" s="55"/>
      <c r="I9" s="55"/>
      <c r="J9" s="55"/>
      <c r="K9" s="55"/>
      <c r="L9" s="55"/>
      <c r="M9" s="55"/>
      <c r="N9" s="55"/>
      <c r="O9" s="55"/>
      <c r="P9" s="55"/>
    </row>
    <row r="10" spans="1:24" x14ac:dyDescent="0.25">
      <c r="A10" s="48" t="s">
        <v>31</v>
      </c>
      <c r="B10" s="48"/>
      <c r="C10" s="48"/>
      <c r="D10" s="48"/>
      <c r="E10" s="48"/>
      <c r="F10" s="48"/>
      <c r="G10" s="48"/>
      <c r="H10" s="48"/>
      <c r="I10" s="48"/>
      <c r="J10" s="48"/>
      <c r="K10" s="48"/>
      <c r="L10" s="48"/>
      <c r="M10" s="48"/>
      <c r="N10" s="48"/>
      <c r="O10" s="48"/>
      <c r="P10" s="48"/>
    </row>
    <row r="11" spans="1:24" ht="151.80000000000001" x14ac:dyDescent="0.25">
      <c r="A11" s="26" t="s">
        <v>32</v>
      </c>
      <c r="B11" s="26" t="s">
        <v>33</v>
      </c>
      <c r="C11" s="26" t="s">
        <v>34</v>
      </c>
      <c r="D11" s="26" t="s">
        <v>35</v>
      </c>
      <c r="E11" s="26" t="s">
        <v>127</v>
      </c>
      <c r="F11" s="26" t="s">
        <v>36</v>
      </c>
      <c r="G11" s="26" t="s">
        <v>37</v>
      </c>
      <c r="H11" s="40">
        <v>200000</v>
      </c>
      <c r="I11" s="40">
        <f>ROUND(H11*0.85,0)</f>
        <v>170000</v>
      </c>
      <c r="J11" s="41"/>
      <c r="K11" s="40">
        <f>ROUND(H11*0.15,0)</f>
        <v>30000</v>
      </c>
      <c r="L11" s="26" t="s">
        <v>38</v>
      </c>
      <c r="M11" s="26">
        <v>0</v>
      </c>
      <c r="N11" s="26">
        <v>1</v>
      </c>
      <c r="O11" s="27"/>
      <c r="P11" s="7" t="s">
        <v>131</v>
      </c>
      <c r="Q11" s="28"/>
    </row>
    <row r="12" spans="1:24" ht="110.4" x14ac:dyDescent="0.25">
      <c r="A12" s="7"/>
      <c r="B12" s="7"/>
      <c r="C12" s="7"/>
      <c r="D12" s="7"/>
      <c r="E12" s="7"/>
      <c r="F12" s="7"/>
      <c r="G12" s="7"/>
      <c r="H12" s="20"/>
      <c r="I12" s="20"/>
      <c r="J12" s="42"/>
      <c r="K12" s="20"/>
      <c r="L12" s="7" t="s">
        <v>39</v>
      </c>
      <c r="M12" s="7">
        <v>0</v>
      </c>
      <c r="N12" s="11">
        <v>15517</v>
      </c>
      <c r="O12" s="6"/>
      <c r="P12" s="6"/>
    </row>
    <row r="13" spans="1:24" ht="193.2" x14ac:dyDescent="0.25">
      <c r="A13" s="7" t="s">
        <v>40</v>
      </c>
      <c r="B13" s="7" t="s">
        <v>126</v>
      </c>
      <c r="C13" s="7" t="s">
        <v>41</v>
      </c>
      <c r="D13" s="7" t="s">
        <v>35</v>
      </c>
      <c r="E13" s="7" t="s">
        <v>42</v>
      </c>
      <c r="F13" s="7" t="s">
        <v>36</v>
      </c>
      <c r="G13" s="7" t="s">
        <v>43</v>
      </c>
      <c r="H13" s="20">
        <v>6035435</v>
      </c>
      <c r="I13" s="20">
        <f>H13*0.85</f>
        <v>5130119.75</v>
      </c>
      <c r="J13" s="20">
        <v>0</v>
      </c>
      <c r="K13" s="20">
        <f>ROUND(H13*0.15,0)</f>
        <v>905315</v>
      </c>
      <c r="L13" s="7" t="s">
        <v>44</v>
      </c>
      <c r="M13" s="7">
        <v>0</v>
      </c>
      <c r="N13" s="7">
        <f>N14*10000</f>
        <v>67875</v>
      </c>
      <c r="O13" s="6"/>
      <c r="P13" s="12" t="s">
        <v>132</v>
      </c>
      <c r="Q13" s="2"/>
    </row>
    <row r="14" spans="1:24" ht="124.2" x14ac:dyDescent="0.25">
      <c r="A14" s="7"/>
      <c r="B14" s="7"/>
      <c r="C14" s="7"/>
      <c r="D14" s="7"/>
      <c r="E14" s="7"/>
      <c r="F14" s="7"/>
      <c r="G14" s="7"/>
      <c r="H14" s="20"/>
      <c r="I14" s="20"/>
      <c r="J14" s="20"/>
      <c r="K14" s="20"/>
      <c r="L14" s="7" t="s">
        <v>137</v>
      </c>
      <c r="M14" s="7">
        <v>0</v>
      </c>
      <c r="N14" s="7">
        <v>6.7874999999999996</v>
      </c>
      <c r="O14" s="6"/>
      <c r="P14" s="6"/>
    </row>
    <row r="15" spans="1:24" ht="165.6" x14ac:dyDescent="0.25">
      <c r="A15" s="7" t="s">
        <v>45</v>
      </c>
      <c r="B15" s="7" t="s">
        <v>46</v>
      </c>
      <c r="C15" s="12" t="s">
        <v>47</v>
      </c>
      <c r="D15" s="7" t="s">
        <v>35</v>
      </c>
      <c r="E15" s="7" t="s">
        <v>127</v>
      </c>
      <c r="F15" s="7" t="s">
        <v>36</v>
      </c>
      <c r="G15" s="7" t="s">
        <v>37</v>
      </c>
      <c r="H15" s="20">
        <v>200000</v>
      </c>
      <c r="I15" s="20">
        <f>ROUND(H15*0.85,0)</f>
        <v>170000</v>
      </c>
      <c r="J15" s="20">
        <v>0</v>
      </c>
      <c r="K15" s="20">
        <f>ROUND(H15*0.15,0)</f>
        <v>30000</v>
      </c>
      <c r="L15" s="7" t="s">
        <v>38</v>
      </c>
      <c r="M15" s="7">
        <v>0</v>
      </c>
      <c r="N15" s="7">
        <v>1</v>
      </c>
      <c r="O15" s="6"/>
      <c r="P15" s="7" t="s">
        <v>131</v>
      </c>
    </row>
    <row r="16" spans="1:24" ht="110.4" x14ac:dyDescent="0.25">
      <c r="A16" s="7"/>
      <c r="B16" s="7"/>
      <c r="C16" s="7"/>
      <c r="D16" s="7"/>
      <c r="E16" s="7"/>
      <c r="F16" s="7"/>
      <c r="G16" s="7"/>
      <c r="H16" s="20"/>
      <c r="I16" s="20"/>
      <c r="J16" s="20"/>
      <c r="K16" s="20"/>
      <c r="L16" s="7" t="s">
        <v>39</v>
      </c>
      <c r="M16" s="7">
        <v>0</v>
      </c>
      <c r="N16" s="7">
        <v>30000</v>
      </c>
      <c r="O16" s="6"/>
      <c r="P16" s="6"/>
    </row>
    <row r="17" spans="1:16" ht="138" x14ac:dyDescent="0.25">
      <c r="A17" s="7" t="s">
        <v>48</v>
      </c>
      <c r="B17" s="7" t="s">
        <v>49</v>
      </c>
      <c r="C17" s="12" t="s">
        <v>117</v>
      </c>
      <c r="D17" s="12" t="s">
        <v>35</v>
      </c>
      <c r="E17" s="12" t="s">
        <v>128</v>
      </c>
      <c r="F17" s="12" t="s">
        <v>50</v>
      </c>
      <c r="G17" s="12" t="s">
        <v>51</v>
      </c>
      <c r="H17" s="37">
        <v>1141089</v>
      </c>
      <c r="I17" s="37">
        <f>ROUND(H17*0.85,0)</f>
        <v>969926</v>
      </c>
      <c r="J17" s="37">
        <v>0</v>
      </c>
      <c r="K17" s="37">
        <f>ROUND(H17*0.15,0)</f>
        <v>171163</v>
      </c>
      <c r="L17" s="12" t="s">
        <v>38</v>
      </c>
      <c r="M17" s="12">
        <v>0</v>
      </c>
      <c r="N17" s="12">
        <v>0</v>
      </c>
      <c r="O17" s="12"/>
      <c r="P17" s="12" t="s">
        <v>133</v>
      </c>
    </row>
    <row r="18" spans="1:16" ht="110.4" x14ac:dyDescent="0.25">
      <c r="A18" s="7"/>
      <c r="B18" s="7"/>
      <c r="C18" s="12"/>
      <c r="D18" s="7"/>
      <c r="E18" s="7"/>
      <c r="F18" s="7"/>
      <c r="G18" s="7"/>
      <c r="H18" s="20"/>
      <c r="I18" s="20"/>
      <c r="J18" s="20"/>
      <c r="K18" s="20"/>
      <c r="L18" s="7" t="s">
        <v>39</v>
      </c>
      <c r="M18" s="7">
        <v>0</v>
      </c>
      <c r="N18" s="7">
        <v>15000</v>
      </c>
      <c r="O18" s="6"/>
      <c r="P18" s="6"/>
    </row>
    <row r="19" spans="1:16" ht="207" x14ac:dyDescent="0.25">
      <c r="A19" s="12" t="s">
        <v>52</v>
      </c>
      <c r="B19" s="12" t="s">
        <v>53</v>
      </c>
      <c r="C19" s="12" t="s">
        <v>116</v>
      </c>
      <c r="D19" s="12" t="s">
        <v>35</v>
      </c>
      <c r="E19" s="12" t="s">
        <v>129</v>
      </c>
      <c r="F19" s="35" t="s">
        <v>50</v>
      </c>
      <c r="G19" s="35" t="s">
        <v>54</v>
      </c>
      <c r="H19" s="37">
        <v>268817.20430107525</v>
      </c>
      <c r="I19" s="37">
        <f>ROUND(H19*0.85,0)</f>
        <v>228495</v>
      </c>
      <c r="J19" s="37">
        <v>0</v>
      </c>
      <c r="K19" s="37">
        <f>ROUND(H19*0.15,0)</f>
        <v>40323</v>
      </c>
      <c r="L19" s="12" t="s">
        <v>38</v>
      </c>
      <c r="M19" s="12">
        <v>0</v>
      </c>
      <c r="N19" s="12">
        <v>0</v>
      </c>
      <c r="O19" s="12" t="s">
        <v>97</v>
      </c>
      <c r="P19" s="12" t="s">
        <v>134</v>
      </c>
    </row>
    <row r="20" spans="1:16" ht="110.4" x14ac:dyDescent="0.25">
      <c r="A20" s="12"/>
      <c r="B20" s="12"/>
      <c r="C20" s="12"/>
      <c r="D20" s="12"/>
      <c r="E20" s="12"/>
      <c r="F20" s="12"/>
      <c r="G20" s="12"/>
      <c r="H20" s="37"/>
      <c r="I20" s="37"/>
      <c r="J20" s="37"/>
      <c r="K20" s="37"/>
      <c r="L20" s="12" t="s">
        <v>39</v>
      </c>
      <c r="M20" s="12">
        <v>0</v>
      </c>
      <c r="N20" s="12">
        <v>10000</v>
      </c>
      <c r="O20" s="12"/>
      <c r="P20" s="6"/>
    </row>
    <row r="21" spans="1:16" ht="96.6" x14ac:dyDescent="0.25">
      <c r="A21" s="7" t="s">
        <v>55</v>
      </c>
      <c r="B21" s="7" t="s">
        <v>56</v>
      </c>
      <c r="C21" s="12" t="s">
        <v>138</v>
      </c>
      <c r="D21" s="7" t="s">
        <v>35</v>
      </c>
      <c r="E21" s="7" t="s">
        <v>42</v>
      </c>
      <c r="F21" s="7" t="s">
        <v>50</v>
      </c>
      <c r="G21" s="7" t="s">
        <v>57</v>
      </c>
      <c r="H21" s="20">
        <v>206482.8</v>
      </c>
      <c r="I21" s="20">
        <f>ROUND(H21*0.85,0)</f>
        <v>175510</v>
      </c>
      <c r="J21" s="20">
        <v>0</v>
      </c>
      <c r="K21" s="20">
        <f>ROUND(H21*0.15,0)</f>
        <v>30972</v>
      </c>
      <c r="L21" s="17" t="s">
        <v>44</v>
      </c>
      <c r="M21" s="7">
        <v>0</v>
      </c>
      <c r="N21" s="7">
        <f>567*1.5+20*50</f>
        <v>1850.5</v>
      </c>
      <c r="O21" s="6"/>
      <c r="P21" s="7" t="s">
        <v>131</v>
      </c>
    </row>
    <row r="22" spans="1:16" ht="124.2" x14ac:dyDescent="0.25">
      <c r="A22" s="7"/>
      <c r="B22" s="7"/>
      <c r="C22" s="12"/>
      <c r="D22" s="7"/>
      <c r="E22" s="7"/>
      <c r="F22" s="7"/>
      <c r="G22" s="7"/>
      <c r="H22" s="20"/>
      <c r="I22" s="20"/>
      <c r="J22" s="20"/>
      <c r="K22" s="20"/>
      <c r="L22" s="7" t="s">
        <v>137</v>
      </c>
      <c r="M22" s="7">
        <v>0</v>
      </c>
      <c r="N22" s="7">
        <v>0.18504999999999999</v>
      </c>
      <c r="O22" s="6"/>
      <c r="P22" s="6"/>
    </row>
    <row r="23" spans="1:16" ht="96.6" x14ac:dyDescent="0.25">
      <c r="A23" s="7" t="s">
        <v>58</v>
      </c>
      <c r="B23" s="7" t="s">
        <v>59</v>
      </c>
      <c r="C23" s="12" t="s">
        <v>60</v>
      </c>
      <c r="D23" s="7" t="s">
        <v>35</v>
      </c>
      <c r="E23" s="7" t="s">
        <v>42</v>
      </c>
      <c r="F23" s="7" t="s">
        <v>36</v>
      </c>
      <c r="G23" s="7" t="s">
        <v>61</v>
      </c>
      <c r="H23" s="20">
        <v>368078</v>
      </c>
      <c r="I23" s="20">
        <f>ROUND(H23*0.85,0)</f>
        <v>312866</v>
      </c>
      <c r="J23" s="20">
        <v>0</v>
      </c>
      <c r="K23" s="20">
        <f>ROUND(H23*0.15,0)</f>
        <v>55212</v>
      </c>
      <c r="L23" s="7" t="s">
        <v>44</v>
      </c>
      <c r="M23" s="7">
        <v>0</v>
      </c>
      <c r="N23" s="7">
        <v>44000</v>
      </c>
      <c r="O23" s="6"/>
      <c r="P23" s="7" t="s">
        <v>131</v>
      </c>
    </row>
    <row r="24" spans="1:16" ht="124.2" x14ac:dyDescent="0.25">
      <c r="A24" s="7"/>
      <c r="B24" s="7"/>
      <c r="C24" s="12"/>
      <c r="D24" s="7"/>
      <c r="E24" s="7"/>
      <c r="F24" s="7"/>
      <c r="G24" s="7"/>
      <c r="H24" s="20"/>
      <c r="I24" s="20"/>
      <c r="J24" s="20"/>
      <c r="K24" s="20"/>
      <c r="L24" s="7" t="s">
        <v>137</v>
      </c>
      <c r="M24" s="7">
        <v>0</v>
      </c>
      <c r="N24" s="7">
        <v>4.4000000000000004</v>
      </c>
      <c r="O24" s="6"/>
      <c r="P24" s="6"/>
    </row>
    <row r="25" spans="1:16" ht="96.6" x14ac:dyDescent="0.25">
      <c r="A25" s="7" t="s">
        <v>62</v>
      </c>
      <c r="B25" s="7" t="s">
        <v>63</v>
      </c>
      <c r="C25" s="7" t="s">
        <v>64</v>
      </c>
      <c r="D25" s="7" t="s">
        <v>35</v>
      </c>
      <c r="E25" s="7" t="s">
        <v>65</v>
      </c>
      <c r="F25" s="7" t="s">
        <v>36</v>
      </c>
      <c r="G25" s="7" t="s">
        <v>66</v>
      </c>
      <c r="H25" s="20">
        <v>118398</v>
      </c>
      <c r="I25" s="20">
        <f>ROUND(H25*0.85,0)</f>
        <v>100638</v>
      </c>
      <c r="J25" s="20">
        <v>0</v>
      </c>
      <c r="K25" s="20">
        <f>ROUND(H25*0.15,0)</f>
        <v>17760</v>
      </c>
      <c r="L25" s="7" t="s">
        <v>44</v>
      </c>
      <c r="M25" s="7">
        <v>0</v>
      </c>
      <c r="N25" s="7">
        <v>3900</v>
      </c>
      <c r="O25" s="6"/>
      <c r="P25" s="7" t="s">
        <v>131</v>
      </c>
    </row>
    <row r="26" spans="1:16" ht="124.2" x14ac:dyDescent="0.25">
      <c r="A26" s="7"/>
      <c r="B26" s="7"/>
      <c r="C26" s="7"/>
      <c r="D26" s="7"/>
      <c r="E26" s="7"/>
      <c r="F26" s="7"/>
      <c r="G26" s="7"/>
      <c r="H26" s="20"/>
      <c r="I26" s="20"/>
      <c r="J26" s="20"/>
      <c r="K26" s="20"/>
      <c r="L26" s="7" t="s">
        <v>137</v>
      </c>
      <c r="M26" s="7">
        <v>0</v>
      </c>
      <c r="N26" s="7">
        <v>0.39</v>
      </c>
      <c r="O26" s="6"/>
      <c r="P26" s="6"/>
    </row>
    <row r="27" spans="1:16" ht="96.6" x14ac:dyDescent="0.25">
      <c r="A27" s="7" t="s">
        <v>67</v>
      </c>
      <c r="B27" s="7" t="s">
        <v>68</v>
      </c>
      <c r="C27" s="7" t="s">
        <v>69</v>
      </c>
      <c r="D27" s="7" t="s">
        <v>35</v>
      </c>
      <c r="E27" s="7" t="s">
        <v>130</v>
      </c>
      <c r="F27" s="7" t="s">
        <v>36</v>
      </c>
      <c r="G27" s="7" t="s">
        <v>66</v>
      </c>
      <c r="H27" s="20">
        <v>867373</v>
      </c>
      <c r="I27" s="20">
        <f>ROUND(H27*0.85,0)</f>
        <v>737267</v>
      </c>
      <c r="J27" s="20">
        <v>0</v>
      </c>
      <c r="K27" s="20">
        <f>ROUND(H27*0.15,0)</f>
        <v>130106</v>
      </c>
      <c r="L27" s="7" t="s">
        <v>44</v>
      </c>
      <c r="M27" s="7">
        <v>0</v>
      </c>
      <c r="N27" s="7">
        <f>1.2*3500</f>
        <v>4200</v>
      </c>
      <c r="O27" s="6"/>
      <c r="P27" s="7" t="s">
        <v>131</v>
      </c>
    </row>
    <row r="28" spans="1:16" ht="124.2" x14ac:dyDescent="0.25">
      <c r="A28" s="7"/>
      <c r="B28" s="7"/>
      <c r="C28" s="7"/>
      <c r="D28" s="7"/>
      <c r="E28" s="7"/>
      <c r="F28" s="7"/>
      <c r="G28" s="7"/>
      <c r="H28" s="20"/>
      <c r="I28" s="20"/>
      <c r="J28" s="20"/>
      <c r="K28" s="20"/>
      <c r="L28" s="7" t="s">
        <v>137</v>
      </c>
      <c r="M28" s="7">
        <v>0</v>
      </c>
      <c r="N28" s="7">
        <v>0.42</v>
      </c>
      <c r="O28" s="6"/>
      <c r="P28" s="6"/>
    </row>
    <row r="29" spans="1:16" ht="96.6" x14ac:dyDescent="0.25">
      <c r="A29" s="7" t="s">
        <v>70</v>
      </c>
      <c r="B29" s="7" t="s">
        <v>71</v>
      </c>
      <c r="C29" s="7" t="s">
        <v>72</v>
      </c>
      <c r="D29" s="7" t="s">
        <v>35</v>
      </c>
      <c r="E29" s="7" t="s">
        <v>65</v>
      </c>
      <c r="F29" s="7" t="s">
        <v>50</v>
      </c>
      <c r="G29" s="7" t="s">
        <v>54</v>
      </c>
      <c r="H29" s="20">
        <v>537634</v>
      </c>
      <c r="I29" s="20">
        <f>ROUND(H29*0.85,0)</f>
        <v>456989</v>
      </c>
      <c r="J29" s="20">
        <v>0</v>
      </c>
      <c r="K29" s="20">
        <f>ROUND(H29*0.15,0)</f>
        <v>80645</v>
      </c>
      <c r="L29" s="7" t="s">
        <v>44</v>
      </c>
      <c r="M29" s="7">
        <v>0</v>
      </c>
      <c r="N29" s="7">
        <f>815*4</f>
        <v>3260</v>
      </c>
      <c r="O29" s="6"/>
      <c r="P29" s="7" t="s">
        <v>131</v>
      </c>
    </row>
    <row r="30" spans="1:16" ht="124.2" x14ac:dyDescent="0.25">
      <c r="A30" s="7"/>
      <c r="B30" s="7"/>
      <c r="C30" s="7"/>
      <c r="D30" s="7"/>
      <c r="E30" s="7"/>
      <c r="F30" s="7"/>
      <c r="G30" s="7"/>
      <c r="H30" s="20"/>
      <c r="I30" s="20"/>
      <c r="J30" s="20"/>
      <c r="K30" s="20"/>
      <c r="L30" s="7" t="s">
        <v>137</v>
      </c>
      <c r="M30" s="7">
        <v>0</v>
      </c>
      <c r="N30" s="7">
        <v>0.32600000000000001</v>
      </c>
      <c r="O30" s="6"/>
      <c r="P30" s="6"/>
    </row>
    <row r="31" spans="1:16" ht="220.8" x14ac:dyDescent="0.25">
      <c r="A31" s="7" t="s">
        <v>73</v>
      </c>
      <c r="B31" s="7" t="s">
        <v>74</v>
      </c>
      <c r="C31" s="7" t="s">
        <v>75</v>
      </c>
      <c r="D31" s="7" t="s">
        <v>35</v>
      </c>
      <c r="E31" s="7" t="s">
        <v>76</v>
      </c>
      <c r="F31" s="7" t="s">
        <v>50</v>
      </c>
      <c r="G31" s="7" t="s">
        <v>54</v>
      </c>
      <c r="H31" s="20">
        <v>2365591</v>
      </c>
      <c r="I31" s="20">
        <f>ROUND(H31*0.85,0)</f>
        <v>2010752</v>
      </c>
      <c r="J31" s="20">
        <v>0</v>
      </c>
      <c r="K31" s="20">
        <f>ROUND(H31*0.15,0)</f>
        <v>354839</v>
      </c>
      <c r="L31" s="7" t="s">
        <v>77</v>
      </c>
      <c r="M31" s="7">
        <v>0</v>
      </c>
      <c r="N31" s="7">
        <f>53939</f>
        <v>53939</v>
      </c>
      <c r="O31" s="6"/>
      <c r="P31" s="7" t="s">
        <v>131</v>
      </c>
    </row>
    <row r="32" spans="1:16" ht="124.2" x14ac:dyDescent="0.25">
      <c r="A32" s="7"/>
      <c r="B32" s="7"/>
      <c r="C32" s="7"/>
      <c r="D32" s="7"/>
      <c r="E32" s="7"/>
      <c r="F32" s="7"/>
      <c r="G32" s="7"/>
      <c r="H32" s="20"/>
      <c r="I32" s="20"/>
      <c r="J32" s="20"/>
      <c r="K32" s="20"/>
      <c r="L32" s="7" t="s">
        <v>137</v>
      </c>
      <c r="M32" s="7">
        <v>0</v>
      </c>
      <c r="N32" s="7">
        <v>5.3939000000000004</v>
      </c>
      <c r="O32" s="6"/>
      <c r="P32" s="6"/>
    </row>
    <row r="33" spans="1:16" ht="96.6" x14ac:dyDescent="0.25">
      <c r="A33" s="7" t="s">
        <v>78</v>
      </c>
      <c r="B33" s="7" t="s">
        <v>79</v>
      </c>
      <c r="C33" s="7" t="s">
        <v>80</v>
      </c>
      <c r="D33" s="7" t="s">
        <v>35</v>
      </c>
      <c r="E33" s="7" t="s">
        <v>76</v>
      </c>
      <c r="F33" s="17" t="s">
        <v>50</v>
      </c>
      <c r="G33" s="17" t="s">
        <v>57</v>
      </c>
      <c r="H33" s="20">
        <v>376344</v>
      </c>
      <c r="I33" s="20">
        <f>ROUND(H33*0.85,0)</f>
        <v>319892</v>
      </c>
      <c r="J33" s="20">
        <v>0</v>
      </c>
      <c r="K33" s="20">
        <f>ROUND(H33*0.15,0)</f>
        <v>56452</v>
      </c>
      <c r="L33" s="7" t="s">
        <v>44</v>
      </c>
      <c r="M33" s="7">
        <v>0</v>
      </c>
      <c r="N33" s="7">
        <v>90000</v>
      </c>
      <c r="O33" s="6"/>
      <c r="P33" s="7" t="s">
        <v>131</v>
      </c>
    </row>
    <row r="34" spans="1:16" ht="124.2" x14ac:dyDescent="0.25">
      <c r="A34" s="7"/>
      <c r="B34" s="7"/>
      <c r="C34" s="7"/>
      <c r="D34" s="7"/>
      <c r="E34" s="7"/>
      <c r="F34" s="17"/>
      <c r="G34" s="17"/>
      <c r="H34" s="20"/>
      <c r="I34" s="20"/>
      <c r="J34" s="20"/>
      <c r="K34" s="20"/>
      <c r="L34" s="7" t="s">
        <v>137</v>
      </c>
      <c r="M34" s="7">
        <v>0</v>
      </c>
      <c r="N34" s="7">
        <v>9</v>
      </c>
      <c r="O34" s="6"/>
      <c r="P34" s="6"/>
    </row>
    <row r="35" spans="1:16" ht="276" x14ac:dyDescent="0.25">
      <c r="A35" s="7" t="s">
        <v>81</v>
      </c>
      <c r="B35" s="7" t="s">
        <v>82</v>
      </c>
      <c r="C35" s="7" t="s">
        <v>83</v>
      </c>
      <c r="D35" s="7" t="s">
        <v>35</v>
      </c>
      <c r="E35" s="7" t="s">
        <v>84</v>
      </c>
      <c r="F35" s="7" t="s">
        <v>36</v>
      </c>
      <c r="G35" s="7" t="s">
        <v>85</v>
      </c>
      <c r="H35" s="20">
        <v>458161</v>
      </c>
      <c r="I35" s="20">
        <f>ROUND(H35*0.85,0)</f>
        <v>389437</v>
      </c>
      <c r="J35" s="20">
        <v>0</v>
      </c>
      <c r="K35" s="20">
        <f>ROUND(H35*0.15,0)</f>
        <v>68724</v>
      </c>
      <c r="L35" s="7" t="s">
        <v>44</v>
      </c>
      <c r="M35" s="7">
        <v>0</v>
      </c>
      <c r="N35" s="7">
        <v>2177</v>
      </c>
      <c r="O35" s="6"/>
      <c r="P35" s="7" t="s">
        <v>131</v>
      </c>
    </row>
    <row r="36" spans="1:16" ht="124.2" x14ac:dyDescent="0.25">
      <c r="A36" s="7"/>
      <c r="B36" s="7"/>
      <c r="C36" s="7"/>
      <c r="D36" s="7"/>
      <c r="E36" s="7"/>
      <c r="F36" s="7"/>
      <c r="G36" s="7"/>
      <c r="H36" s="20"/>
      <c r="I36" s="20"/>
      <c r="J36" s="20"/>
      <c r="K36" s="20"/>
      <c r="L36" s="7" t="s">
        <v>137</v>
      </c>
      <c r="M36" s="7">
        <v>0</v>
      </c>
      <c r="N36" s="7">
        <v>0.2177</v>
      </c>
      <c r="O36" s="6"/>
      <c r="P36" s="6"/>
    </row>
    <row r="37" spans="1:16" ht="151.80000000000001" x14ac:dyDescent="0.25">
      <c r="A37" s="7" t="s">
        <v>123</v>
      </c>
      <c r="B37" s="7" t="s">
        <v>86</v>
      </c>
      <c r="C37" s="7" t="s">
        <v>87</v>
      </c>
      <c r="D37" s="7" t="s">
        <v>35</v>
      </c>
      <c r="E37" s="7" t="s">
        <v>84</v>
      </c>
      <c r="F37" s="7" t="s">
        <v>88</v>
      </c>
      <c r="G37" s="7" t="s">
        <v>54</v>
      </c>
      <c r="H37" s="20">
        <v>165484</v>
      </c>
      <c r="I37" s="20">
        <f>ROUND(H37*0.85,0)</f>
        <v>140661</v>
      </c>
      <c r="J37" s="20">
        <v>0</v>
      </c>
      <c r="K37" s="20">
        <f>ROUND(H37*0.15,0)</f>
        <v>24823</v>
      </c>
      <c r="L37" s="7" t="s">
        <v>44</v>
      </c>
      <c r="M37" s="7">
        <v>0</v>
      </c>
      <c r="N37" s="7">
        <v>1730</v>
      </c>
      <c r="O37" s="6"/>
      <c r="P37" s="7" t="s">
        <v>131</v>
      </c>
    </row>
    <row r="38" spans="1:16" ht="124.2" x14ac:dyDescent="0.25">
      <c r="A38" s="4"/>
      <c r="B38" s="4"/>
      <c r="C38" s="4"/>
      <c r="D38" s="4"/>
      <c r="E38" s="4"/>
      <c r="F38" s="4"/>
      <c r="G38" s="4"/>
      <c r="H38" s="43"/>
      <c r="I38" s="43"/>
      <c r="J38" s="43"/>
      <c r="K38" s="43"/>
      <c r="L38" s="7" t="s">
        <v>137</v>
      </c>
      <c r="M38" s="21">
        <v>0</v>
      </c>
      <c r="N38" s="21">
        <v>0.17299999999999999</v>
      </c>
      <c r="O38" s="4"/>
      <c r="P38" s="4"/>
    </row>
    <row r="39" spans="1:16" x14ac:dyDescent="0.25">
      <c r="A39" s="47" t="s">
        <v>89</v>
      </c>
      <c r="B39" s="47"/>
      <c r="C39" s="47"/>
      <c r="D39" s="47"/>
      <c r="E39" s="47"/>
      <c r="F39" s="47"/>
      <c r="G39" s="47"/>
      <c r="H39" s="47"/>
      <c r="I39" s="47"/>
      <c r="J39" s="47"/>
      <c r="K39" s="47"/>
      <c r="L39" s="47"/>
      <c r="M39" s="47"/>
      <c r="N39" s="47"/>
      <c r="O39" s="47"/>
      <c r="P39" s="47"/>
    </row>
    <row r="40" spans="1:16" x14ac:dyDescent="0.25">
      <c r="A40" s="48" t="s">
        <v>90</v>
      </c>
      <c r="B40" s="48"/>
      <c r="C40" s="48"/>
      <c r="D40" s="48"/>
      <c r="E40" s="48"/>
      <c r="F40" s="48"/>
      <c r="G40" s="48"/>
      <c r="H40" s="48"/>
      <c r="I40" s="48"/>
      <c r="J40" s="48"/>
      <c r="K40" s="48"/>
      <c r="L40" s="48"/>
      <c r="M40" s="48"/>
      <c r="N40" s="48"/>
      <c r="O40" s="48"/>
      <c r="P40" s="48"/>
    </row>
    <row r="41" spans="1:16" ht="151.80000000000001" x14ac:dyDescent="0.25">
      <c r="A41" s="8" t="s">
        <v>91</v>
      </c>
      <c r="B41" s="8" t="s">
        <v>92</v>
      </c>
      <c r="C41" s="8" t="s">
        <v>93</v>
      </c>
      <c r="D41" s="7" t="s">
        <v>35</v>
      </c>
      <c r="E41" s="8" t="s">
        <v>127</v>
      </c>
      <c r="F41" s="7" t="s">
        <v>36</v>
      </c>
      <c r="G41" s="7" t="s">
        <v>43</v>
      </c>
      <c r="H41" s="20">
        <v>200000</v>
      </c>
      <c r="I41" s="20">
        <f>H41*0.85</f>
        <v>170000</v>
      </c>
      <c r="J41" s="20">
        <v>0</v>
      </c>
      <c r="K41" s="20">
        <f>H41*0.15</f>
        <v>30000</v>
      </c>
      <c r="L41" s="7" t="s">
        <v>38</v>
      </c>
      <c r="M41" s="7">
        <v>0</v>
      </c>
      <c r="N41" s="7">
        <v>1</v>
      </c>
      <c r="O41" s="8"/>
      <c r="P41" s="7" t="s">
        <v>131</v>
      </c>
    </row>
    <row r="42" spans="1:16" ht="110.4" x14ac:dyDescent="0.25">
      <c r="A42" s="8"/>
      <c r="B42" s="8"/>
      <c r="C42" s="8"/>
      <c r="D42" s="7"/>
      <c r="E42" s="8"/>
      <c r="F42" s="7"/>
      <c r="G42" s="7"/>
      <c r="H42" s="20"/>
      <c r="I42" s="20"/>
      <c r="J42" s="20"/>
      <c r="K42" s="20"/>
      <c r="L42" s="7" t="s">
        <v>39</v>
      </c>
      <c r="M42" s="7">
        <v>0</v>
      </c>
      <c r="N42" s="10">
        <v>90893</v>
      </c>
      <c r="O42" s="8"/>
      <c r="P42" s="8"/>
    </row>
    <row r="43" spans="1:16" ht="220.8" x14ac:dyDescent="0.25">
      <c r="A43" s="8" t="s">
        <v>94</v>
      </c>
      <c r="B43" s="8" t="s">
        <v>95</v>
      </c>
      <c r="C43" s="25" t="s">
        <v>115</v>
      </c>
      <c r="D43" s="12" t="s">
        <v>35</v>
      </c>
      <c r="E43" s="25" t="s">
        <v>127</v>
      </c>
      <c r="F43" s="12" t="s">
        <v>36</v>
      </c>
      <c r="G43" s="25" t="s">
        <v>96</v>
      </c>
      <c r="H43" s="37">
        <f>2420768*100/93</f>
        <v>2602976.3440860217</v>
      </c>
      <c r="I43" s="37">
        <f>H43*0.85</f>
        <v>2212529.8924731184</v>
      </c>
      <c r="J43" s="37">
        <v>0</v>
      </c>
      <c r="K43" s="37">
        <f>H43*0.15</f>
        <v>390446.45161290321</v>
      </c>
      <c r="L43" s="12" t="s">
        <v>38</v>
      </c>
      <c r="M43" s="33">
        <v>0</v>
      </c>
      <c r="N43" s="33">
        <v>0</v>
      </c>
      <c r="O43" s="25" t="s">
        <v>97</v>
      </c>
      <c r="P43" s="12" t="s">
        <v>135</v>
      </c>
    </row>
    <row r="44" spans="1:16" ht="82.8" x14ac:dyDescent="0.25">
      <c r="A44" s="8"/>
      <c r="B44" s="8"/>
      <c r="C44" s="8"/>
      <c r="D44" s="7"/>
      <c r="E44" s="8"/>
      <c r="F44" s="7"/>
      <c r="G44" s="8"/>
      <c r="H44" s="20"/>
      <c r="I44" s="20"/>
      <c r="J44" s="20"/>
      <c r="K44" s="20"/>
      <c r="L44" s="12" t="s">
        <v>114</v>
      </c>
      <c r="M44" s="33">
        <v>0</v>
      </c>
      <c r="N44" s="33">
        <v>1</v>
      </c>
      <c r="O44" s="8"/>
      <c r="P44" s="31"/>
    </row>
    <row r="45" spans="1:16" ht="110.4" x14ac:dyDescent="0.25">
      <c r="A45" s="8"/>
      <c r="B45" s="8"/>
      <c r="C45" s="8"/>
      <c r="D45" s="7"/>
      <c r="E45" s="8"/>
      <c r="F45" s="7"/>
      <c r="G45" s="8"/>
      <c r="H45" s="20"/>
      <c r="I45" s="20"/>
      <c r="J45" s="20"/>
      <c r="K45" s="20"/>
      <c r="L45" s="12" t="s">
        <v>39</v>
      </c>
      <c r="M45" s="33">
        <v>0</v>
      </c>
      <c r="N45" s="37">
        <v>675994</v>
      </c>
      <c r="O45" s="8"/>
      <c r="P45" s="8"/>
    </row>
    <row r="46" spans="1:16" ht="138" x14ac:dyDescent="0.25">
      <c r="A46" s="8"/>
      <c r="B46" s="8"/>
      <c r="C46" s="8"/>
      <c r="D46" s="7"/>
      <c r="E46" s="8"/>
      <c r="F46" s="7"/>
      <c r="G46" s="8"/>
      <c r="H46" s="20"/>
      <c r="I46" s="20"/>
      <c r="J46" s="20"/>
      <c r="K46" s="20"/>
      <c r="L46" s="7" t="s">
        <v>113</v>
      </c>
      <c r="M46" s="10">
        <v>38142.720000000001</v>
      </c>
      <c r="N46" s="20">
        <v>37000</v>
      </c>
      <c r="O46" s="8"/>
      <c r="P46" s="8"/>
    </row>
    <row r="47" spans="1:16" ht="138" x14ac:dyDescent="0.25">
      <c r="A47" s="8" t="s">
        <v>98</v>
      </c>
      <c r="B47" s="25" t="s">
        <v>99</v>
      </c>
      <c r="C47" s="8" t="s">
        <v>139</v>
      </c>
      <c r="D47" s="8" t="s">
        <v>35</v>
      </c>
      <c r="E47" s="8" t="s">
        <v>125</v>
      </c>
      <c r="F47" s="7" t="s">
        <v>36</v>
      </c>
      <c r="G47" s="18" t="s">
        <v>100</v>
      </c>
      <c r="H47" s="20">
        <v>12565689</v>
      </c>
      <c r="I47" s="20">
        <f>H47*0.85</f>
        <v>10680835.65</v>
      </c>
      <c r="J47" s="20">
        <v>0</v>
      </c>
      <c r="K47" s="20">
        <f>H47*0.15</f>
        <v>1884853.3499999999</v>
      </c>
      <c r="L47" s="7" t="s">
        <v>38</v>
      </c>
      <c r="M47" s="8">
        <v>0</v>
      </c>
      <c r="N47" s="20">
        <v>1</v>
      </c>
      <c r="O47" s="8"/>
      <c r="P47" s="8"/>
    </row>
    <row r="48" spans="1:16" ht="110.4" x14ac:dyDescent="0.25">
      <c r="A48" s="8"/>
      <c r="B48" s="8"/>
      <c r="C48" s="8"/>
      <c r="D48" s="8"/>
      <c r="E48" s="8"/>
      <c r="F48" s="7"/>
      <c r="G48" s="18"/>
      <c r="H48" s="20"/>
      <c r="I48" s="20"/>
      <c r="J48" s="20"/>
      <c r="K48" s="20"/>
      <c r="L48" s="7" t="s">
        <v>101</v>
      </c>
      <c r="M48" s="8">
        <v>0</v>
      </c>
      <c r="N48" s="20">
        <v>16139251</v>
      </c>
      <c r="O48" s="8"/>
      <c r="P48" s="8"/>
    </row>
    <row r="49" spans="1:16" ht="124.2" x14ac:dyDescent="0.25">
      <c r="A49" s="8" t="s">
        <v>102</v>
      </c>
      <c r="B49" s="8" t="s">
        <v>103</v>
      </c>
      <c r="C49" s="8" t="s">
        <v>104</v>
      </c>
      <c r="D49" s="8" t="s">
        <v>105</v>
      </c>
      <c r="E49" s="8" t="s">
        <v>125</v>
      </c>
      <c r="F49" s="7" t="s">
        <v>106</v>
      </c>
      <c r="G49" s="8" t="s">
        <v>107</v>
      </c>
      <c r="H49" s="20">
        <v>0</v>
      </c>
      <c r="I49" s="20">
        <v>0</v>
      </c>
      <c r="J49" s="20">
        <v>0</v>
      </c>
      <c r="K49" s="20">
        <v>0</v>
      </c>
      <c r="L49" s="7" t="s">
        <v>38</v>
      </c>
      <c r="M49" s="8">
        <v>0</v>
      </c>
      <c r="N49" s="20">
        <v>0</v>
      </c>
      <c r="O49" s="8"/>
      <c r="P49" s="8" t="s">
        <v>112</v>
      </c>
    </row>
    <row r="50" spans="1:16" ht="110.4" x14ac:dyDescent="0.25">
      <c r="A50" s="8"/>
      <c r="B50" s="8"/>
      <c r="C50" s="8"/>
      <c r="D50" s="8"/>
      <c r="E50" s="8"/>
      <c r="F50" s="7"/>
      <c r="G50" s="18"/>
      <c r="H50" s="20"/>
      <c r="I50" s="20"/>
      <c r="J50" s="20"/>
      <c r="K50" s="20"/>
      <c r="L50" s="17" t="s">
        <v>124</v>
      </c>
      <c r="M50" s="18">
        <v>0</v>
      </c>
      <c r="N50" s="34">
        <v>1</v>
      </c>
      <c r="O50" s="8"/>
      <c r="P50" s="8"/>
    </row>
    <row r="51" spans="1:16" ht="151.80000000000001" x14ac:dyDescent="0.25">
      <c r="A51" s="8" t="s">
        <v>108</v>
      </c>
      <c r="B51" s="8" t="s">
        <v>109</v>
      </c>
      <c r="C51" s="8" t="s">
        <v>140</v>
      </c>
      <c r="D51" s="8" t="s">
        <v>35</v>
      </c>
      <c r="E51" s="8" t="s">
        <v>141</v>
      </c>
      <c r="F51" s="7" t="s">
        <v>36</v>
      </c>
      <c r="G51" s="8" t="s">
        <v>61</v>
      </c>
      <c r="H51" s="20">
        <v>217573</v>
      </c>
      <c r="I51" s="20">
        <f>H51*0.85</f>
        <v>184937.05</v>
      </c>
      <c r="J51" s="20">
        <v>0</v>
      </c>
      <c r="K51" s="20">
        <f>H51*0.15</f>
        <v>32635.949999999997</v>
      </c>
      <c r="L51" s="7" t="s">
        <v>38</v>
      </c>
      <c r="M51" s="8">
        <v>0</v>
      </c>
      <c r="N51" s="10">
        <v>1</v>
      </c>
      <c r="O51" s="8"/>
      <c r="P51" s="8" t="s">
        <v>111</v>
      </c>
    </row>
    <row r="52" spans="1:16" ht="110.4" x14ac:dyDescent="0.25">
      <c r="A52" s="8"/>
      <c r="B52" s="8"/>
      <c r="C52" s="8"/>
      <c r="D52" s="8"/>
      <c r="E52" s="8"/>
      <c r="F52" s="7"/>
      <c r="G52" s="8"/>
      <c r="H52" s="10"/>
      <c r="I52" s="9"/>
      <c r="J52" s="10"/>
      <c r="K52" s="9"/>
      <c r="L52" s="7" t="s">
        <v>101</v>
      </c>
      <c r="M52" s="8">
        <v>0</v>
      </c>
      <c r="N52" s="10">
        <v>31924</v>
      </c>
      <c r="O52" s="5"/>
      <c r="P52" s="5"/>
    </row>
    <row r="53" spans="1:16" ht="248.4" x14ac:dyDescent="0.25">
      <c r="A53" s="8" t="s">
        <v>118</v>
      </c>
      <c r="B53" s="18" t="s">
        <v>119</v>
      </c>
      <c r="C53" s="18" t="s">
        <v>120</v>
      </c>
      <c r="D53" s="8" t="s">
        <v>35</v>
      </c>
      <c r="E53" s="8" t="s">
        <v>141</v>
      </c>
      <c r="F53" s="7" t="s">
        <v>50</v>
      </c>
      <c r="G53" s="8" t="s">
        <v>51</v>
      </c>
      <c r="H53" s="20">
        <f>360000*100/93</f>
        <v>387096.77419354836</v>
      </c>
      <c r="I53" s="38">
        <f>H53*0.85</f>
        <v>329032.25806451612</v>
      </c>
      <c r="J53" s="10">
        <v>0</v>
      </c>
      <c r="K53" s="20">
        <f>H53*0.15</f>
        <v>58064.51612903225</v>
      </c>
      <c r="L53" s="12" t="s">
        <v>38</v>
      </c>
      <c r="M53" s="25">
        <v>0</v>
      </c>
      <c r="N53" s="33">
        <v>0</v>
      </c>
      <c r="O53" s="25"/>
      <c r="P53" s="25" t="s">
        <v>136</v>
      </c>
    </row>
    <row r="54" spans="1:16" ht="96.6" x14ac:dyDescent="0.25">
      <c r="A54" s="8"/>
      <c r="B54" s="18"/>
      <c r="C54" s="18"/>
      <c r="D54" s="8"/>
      <c r="E54" s="8"/>
      <c r="F54" s="7"/>
      <c r="G54" s="8"/>
      <c r="H54" s="20"/>
      <c r="I54" s="9"/>
      <c r="J54" s="10"/>
      <c r="K54" s="9"/>
      <c r="L54" s="12" t="s">
        <v>121</v>
      </c>
      <c r="M54" s="25">
        <v>0</v>
      </c>
      <c r="N54" s="33">
        <v>1950</v>
      </c>
      <c r="O54" s="25"/>
      <c r="P54" s="25"/>
    </row>
    <row r="55" spans="1:16" ht="110.4" x14ac:dyDescent="0.25">
      <c r="A55" s="8"/>
      <c r="B55" s="8"/>
      <c r="C55" s="8"/>
      <c r="D55" s="8"/>
      <c r="E55" s="8"/>
      <c r="F55" s="7"/>
      <c r="G55" s="8"/>
      <c r="H55" s="10"/>
      <c r="I55" s="9"/>
      <c r="J55" s="10"/>
      <c r="K55" s="9"/>
      <c r="L55" s="12" t="s">
        <v>101</v>
      </c>
      <c r="M55" s="25">
        <v>0</v>
      </c>
      <c r="N55" s="33">
        <v>1950</v>
      </c>
      <c r="O55" s="5"/>
      <c r="P55" s="32"/>
    </row>
    <row r="56" spans="1:16" ht="138" x14ac:dyDescent="0.25">
      <c r="A56" s="8"/>
      <c r="B56" s="8"/>
      <c r="C56" s="8"/>
      <c r="D56" s="8"/>
      <c r="E56" s="8"/>
      <c r="F56" s="7"/>
      <c r="G56" s="8"/>
      <c r="H56" s="10"/>
      <c r="I56" s="9"/>
      <c r="J56" s="10"/>
      <c r="K56" s="9"/>
      <c r="L56" s="7" t="s">
        <v>122</v>
      </c>
      <c r="M56" s="8">
        <v>75</v>
      </c>
      <c r="N56" s="10">
        <v>80</v>
      </c>
      <c r="O56" s="5"/>
      <c r="P56" s="32"/>
    </row>
    <row r="57" spans="1:16" x14ac:dyDescent="0.25">
      <c r="A57" s="2"/>
      <c r="B57" s="2"/>
      <c r="C57" s="2"/>
      <c r="D57" s="2"/>
      <c r="E57" s="2"/>
      <c r="F57" s="2"/>
      <c r="G57" s="14"/>
      <c r="H57" s="36"/>
      <c r="I57" s="36"/>
      <c r="J57" s="36"/>
      <c r="K57" s="36"/>
      <c r="L57" s="2"/>
      <c r="M57" s="2"/>
      <c r="N57" s="2"/>
      <c r="O57" s="2"/>
      <c r="P57" s="2"/>
    </row>
    <row r="58" spans="1:16" x14ac:dyDescent="0.25">
      <c r="A58" s="2"/>
      <c r="B58" s="2"/>
      <c r="C58" s="14"/>
      <c r="D58" s="2"/>
      <c r="E58" s="2"/>
      <c r="F58" s="2"/>
      <c r="G58" s="2"/>
      <c r="H58" s="44"/>
      <c r="I58" s="45"/>
      <c r="J58" s="44"/>
      <c r="K58" s="44"/>
      <c r="L58" s="2"/>
      <c r="M58" s="2"/>
      <c r="N58" s="2"/>
      <c r="O58" s="2"/>
      <c r="P58" s="2"/>
    </row>
    <row r="59" spans="1:16" x14ac:dyDescent="0.25">
      <c r="C59" s="14"/>
      <c r="I59" s="46"/>
    </row>
    <row r="60" spans="1:16" x14ac:dyDescent="0.25">
      <c r="A60" s="19"/>
    </row>
  </sheetData>
  <mergeCells count="25">
    <mergeCell ref="A1:P1"/>
    <mergeCell ref="A2:P2"/>
    <mergeCell ref="A9:P9"/>
    <mergeCell ref="A10:P10"/>
    <mergeCell ref="C3:C5"/>
    <mergeCell ref="D3:D5"/>
    <mergeCell ref="A3:A5"/>
    <mergeCell ref="B3:B5"/>
    <mergeCell ref="P3:P5"/>
    <mergeCell ref="A7:P7"/>
    <mergeCell ref="A8:P8"/>
    <mergeCell ref="A39:P39"/>
    <mergeCell ref="A40:P40"/>
    <mergeCell ref="N4:N5"/>
    <mergeCell ref="O3:O5"/>
    <mergeCell ref="E3:E5"/>
    <mergeCell ref="F4:F5"/>
    <mergeCell ref="G4:G5"/>
    <mergeCell ref="H4:H5"/>
    <mergeCell ref="L4:L5"/>
    <mergeCell ref="M4:M5"/>
    <mergeCell ref="L3:N3"/>
    <mergeCell ref="H3:K3"/>
    <mergeCell ref="F3:G3"/>
    <mergeCell ref="I4:K4"/>
  </mergeCells>
  <printOptions horizontalCentered="1"/>
  <pageMargins left="0.23622047244094491" right="0.23622047244094491" top="0.94488188976377963" bottom="0.39370078740157483" header="0.31496062992125984" footer="0.31496062992125984"/>
  <pageSetup paperSize="9" scale="5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2</vt:i4>
      </vt:variant>
    </vt:vector>
  </HeadingPairs>
  <TitlesOfParts>
    <vt:vector size="3" baseType="lpstr">
      <vt:lpstr>Lapas1</vt:lpstr>
      <vt:lpstr>Lapas1!_Hlk84884998</vt:lpstr>
      <vt:lpstr>Lapas1!Print_Area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Andrius Valickas</dc:creator>
  <cp:keywords/>
  <dc:description/>
  <cp:lastModifiedBy>Ernestas Sinkus</cp:lastModifiedBy>
  <cp:revision/>
  <cp:lastPrinted>2023-01-23T17:40:33Z</cp:lastPrinted>
  <dcterms:created xsi:type="dcterms:W3CDTF">2022-11-14T04:57:06Z</dcterms:created>
  <dcterms:modified xsi:type="dcterms:W3CDTF">2023-01-24T07:27:50Z</dcterms:modified>
  <cp:category/>
  <cp:contentStatus/>
</cp:coreProperties>
</file>